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5135" windowHeight="9300" activeTab="0"/>
  </bookViews>
  <sheets>
    <sheet name="Лист1" sheetId="1" r:id="rId1"/>
  </sheets>
  <definedNames>
    <definedName name="_xlnm.Print_Titles" localSheetId="0">'Лист1'!$4:$7</definedName>
  </definedNames>
  <calcPr fullCalcOnLoad="1"/>
</workbook>
</file>

<file path=xl/sharedStrings.xml><?xml version="1.0" encoding="utf-8"?>
<sst xmlns="http://schemas.openxmlformats.org/spreadsheetml/2006/main" count="61" uniqueCount="55">
  <si>
    <t>Код бюджетної класифікації</t>
  </si>
  <si>
    <t>Загальний фонд</t>
  </si>
  <si>
    <t>Спеціальний фонд</t>
  </si>
  <si>
    <t>Найменування</t>
  </si>
  <si>
    <t>010000</t>
  </si>
  <si>
    <t>Державне управління</t>
  </si>
  <si>
    <t>070000</t>
  </si>
  <si>
    <t>Освіта</t>
  </si>
  <si>
    <t>080000</t>
  </si>
  <si>
    <t>090000</t>
  </si>
  <si>
    <t>Соціальний захист та соціальне забезпечення</t>
  </si>
  <si>
    <t>Культура і мистецтво</t>
  </si>
  <si>
    <t>120000</t>
  </si>
  <si>
    <t>Засоби масової інформації</t>
  </si>
  <si>
    <t>Фізична культура і спорт</t>
  </si>
  <si>
    <t>Будівництво</t>
  </si>
  <si>
    <t>Запобігання та ліквідація надзвичайних ситуацій та наслідків стихійного лиха</t>
  </si>
  <si>
    <t>Видатки, не віднесені до основних груп</t>
  </si>
  <si>
    <t>Офіційні трансферти</t>
  </si>
  <si>
    <t>Всього видатків і кредитування</t>
  </si>
  <si>
    <t>Податкові надходження</t>
  </si>
  <si>
    <t>Податки на доходи, податки на прибуток, податки на збільшення ринкової вартості</t>
  </si>
  <si>
    <t>Неподаткові надходження</t>
  </si>
  <si>
    <t xml:space="preserve">Доходи від  власності та підприємницької діяльності </t>
  </si>
  <si>
    <t>Адміністративні збори та платежі, доходи від некомерційної господарської діяльності </t>
  </si>
  <si>
    <t>Інші неподаткові надходження</t>
  </si>
  <si>
    <t>Власні надходження бюджетних установ</t>
  </si>
  <si>
    <t>Разом доходів</t>
  </si>
  <si>
    <t>Від органів державного управління</t>
  </si>
  <si>
    <t>Кошти, що надходять з інших бюджетів</t>
  </si>
  <si>
    <t>Дотації</t>
  </si>
  <si>
    <t>Всього доходів</t>
  </si>
  <si>
    <t>Податок на прибуток підприємств</t>
  </si>
  <si>
    <t>Цільові фонди</t>
  </si>
  <si>
    <t>Субвенції</t>
  </si>
  <si>
    <t>Повернення кредитів, наданих для кредитування громадян на будівництво (реконструкцію) та придбання житла</t>
  </si>
  <si>
    <t>Податок та збір на доходи фізичних осіб</t>
  </si>
  <si>
    <t>Внутрішнє фінансування</t>
  </si>
  <si>
    <t>Фінансування за рахунок зміни залишків коштів бюджетів</t>
  </si>
  <si>
    <t>Фінансування за активними операціями</t>
  </si>
  <si>
    <t>Зміни обсягів бюджетних коштів</t>
  </si>
  <si>
    <t>ДОХОДИ</t>
  </si>
  <si>
    <t>ВИДАТКИ І КРЕДИТУВАННЯ</t>
  </si>
  <si>
    <t>ФІНАНСУВАННЯ</t>
  </si>
  <si>
    <t>Абсолютне відхилення      ("+" або "-")</t>
  </si>
  <si>
    <t>Охорона здоров`я</t>
  </si>
  <si>
    <t>Транспорт, дорожне господарство, зв`язок, телекомунікації та інформатика</t>
  </si>
  <si>
    <t>Фактично виконано за 2015 рік (грн.)</t>
  </si>
  <si>
    <t xml:space="preserve">Цільові фонди, утворені Верховною Радою Автономної Республіки Крим, органами місцевого самоврядування та місцевими органами виконавчої влади </t>
  </si>
  <si>
    <t>Фінансування за рахунок залишків коштів на рахунках бюджетних установ</t>
  </si>
  <si>
    <t xml:space="preserve">         Фінансове управління Лубенської районної державної адміністрації відповідно до статті 28 Бюджетного кодексу України інформує громадськість про виконання районного бюджету за 2016 рік. Публічне представлення інформації відбудеться на черговій сесії районної ради. </t>
  </si>
  <si>
    <t>ІНФОРМАЦІЯ ПРО СТАН ВИКОНАННЯ РАЙОННОГО БЮДЖЕТУ ЗА  2016 РІК</t>
  </si>
  <si>
    <t>Фактично виконано за 2016 рік (грн.)</t>
  </si>
  <si>
    <t>Сільське і лісове господарство, рибне господарство та мисливство</t>
  </si>
  <si>
    <t>250909</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</si>
</sst>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Да&quot;;&quot;Да&quot;;&quot;Нет&quot;"/>
    <numFmt numFmtId="181" formatCode="&quot;Истина&quot;;&quot;Истина&quot;;&quot;Ложь&quot;"/>
    <numFmt numFmtId="182" formatCode="&quot;Вкл&quot;;&quot;Вкл&quot;;&quot;Выкл&quot;"/>
    <numFmt numFmtId="183" formatCode="0.00000"/>
    <numFmt numFmtId="184" formatCode="0.0000"/>
    <numFmt numFmtId="185" formatCode="0.000"/>
    <numFmt numFmtId="186" formatCode="0.0"/>
    <numFmt numFmtId="187" formatCode="#,##0.0"/>
  </numFmts>
  <fonts count="47">
    <font>
      <sz val="10"/>
      <name val="Arial Cyr"/>
      <family val="0"/>
    </font>
    <font>
      <sz val="10"/>
      <name val="Times New Roman"/>
      <family val="1"/>
    </font>
    <font>
      <sz val="11"/>
      <name val="Times New Roman"/>
      <family val="1"/>
    </font>
    <font>
      <b/>
      <sz val="11"/>
      <name val="Times New Roman"/>
      <family val="1"/>
    </font>
    <font>
      <sz val="10"/>
      <name val="Arial"/>
      <family val="0"/>
    </font>
    <font>
      <sz val="11"/>
      <name val="Times New Roman Cyr"/>
      <family val="0"/>
    </font>
    <font>
      <sz val="12"/>
      <name val="Times New Roman Cyr"/>
      <family val="1"/>
    </font>
    <font>
      <b/>
      <sz val="13"/>
      <name val="Times New Roman"/>
      <family val="1"/>
    </font>
    <font>
      <sz val="11"/>
      <color indexed="10"/>
      <name val="Times New Roman"/>
      <family val="1"/>
    </font>
    <font>
      <sz val="14"/>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3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rgb="FF0070C0"/>
      <name val="Times New Roman"/>
      <family val="1"/>
    </font>
    <font>
      <sz val="11"/>
      <color rgb="FFFF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7" borderId="1" applyNumberFormat="0" applyAlignment="0" applyProtection="0"/>
    <xf numFmtId="178" fontId="0" fillId="0" borderId="0" applyFont="0" applyFill="0" applyBorder="0" applyAlignment="0" applyProtection="0"/>
    <xf numFmtId="176" fontId="0"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8" borderId="7"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6" fillId="0" borderId="0">
      <alignment/>
      <protection/>
    </xf>
    <xf numFmtId="0" fontId="4" fillId="0" borderId="0">
      <alignment/>
      <protection/>
    </xf>
    <xf numFmtId="0" fontId="40" fillId="30" borderId="0" applyNumberFormat="0" applyBorder="0" applyAlignment="0" applyProtection="0"/>
    <xf numFmtId="0" fontId="4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44" fillId="32" borderId="0" applyNumberFormat="0" applyBorder="0" applyAlignment="0" applyProtection="0"/>
  </cellStyleXfs>
  <cellXfs count="44">
    <xf numFmtId="0" fontId="0" fillId="0" borderId="0" xfId="0" applyAlignment="1">
      <alignment/>
    </xf>
    <xf numFmtId="0" fontId="2" fillId="0" borderId="10" xfId="0" applyFont="1" applyFill="1" applyBorder="1" applyAlignment="1">
      <alignment horizontal="center"/>
    </xf>
    <xf numFmtId="0" fontId="2" fillId="0" borderId="0" xfId="0" applyFont="1" applyFill="1" applyAlignment="1">
      <alignment/>
    </xf>
    <xf numFmtId="0" fontId="2" fillId="0" borderId="10" xfId="0" applyFont="1" applyFill="1" applyBorder="1" applyAlignment="1">
      <alignment horizontal="center" vertical="center" wrapText="1"/>
    </xf>
    <xf numFmtId="0" fontId="2" fillId="0" borderId="10" xfId="0" applyFont="1" applyFill="1" applyBorder="1" applyAlignment="1">
      <alignment vertical="center"/>
    </xf>
    <xf numFmtId="0" fontId="3" fillId="0" borderId="10" xfId="0" applyFont="1" applyFill="1" applyBorder="1" applyAlignment="1">
      <alignment horizontal="center" vertical="center" wrapText="1"/>
    </xf>
    <xf numFmtId="0" fontId="2" fillId="0" borderId="10" xfId="0" applyFont="1" applyFill="1" applyBorder="1" applyAlignment="1">
      <alignment horizontal="right" vertical="center" wrapText="1"/>
    </xf>
    <xf numFmtId="4" fontId="2" fillId="0" borderId="0" xfId="0" applyNumberFormat="1" applyFont="1" applyFill="1" applyAlignment="1">
      <alignment/>
    </xf>
    <xf numFmtId="0" fontId="2" fillId="0" borderId="10" xfId="0" applyFont="1" applyFill="1" applyBorder="1" applyAlignment="1">
      <alignment horizontal="left" wrapText="1"/>
    </xf>
    <xf numFmtId="0" fontId="2" fillId="0" borderId="0" xfId="0" applyFont="1" applyFill="1" applyAlignment="1">
      <alignment horizontal="left"/>
    </xf>
    <xf numFmtId="0" fontId="5" fillId="0" borderId="10" xfId="52" applyFont="1" applyFill="1" applyBorder="1" applyAlignment="1" applyProtection="1">
      <alignment horizontal="left" wrapText="1"/>
      <protection/>
    </xf>
    <xf numFmtId="0" fontId="5" fillId="0" borderId="10" xfId="52" applyFont="1" applyFill="1" applyBorder="1" applyAlignment="1" applyProtection="1">
      <alignment horizontal="left" wrapText="1"/>
      <protection/>
    </xf>
    <xf numFmtId="0" fontId="3" fillId="0" borderId="0" xfId="0" applyFont="1" applyFill="1" applyAlignment="1">
      <alignment horizontal="left"/>
    </xf>
    <xf numFmtId="0" fontId="2" fillId="0" borderId="10" xfId="0" applyFont="1" applyFill="1" applyBorder="1" applyAlignment="1">
      <alignment/>
    </xf>
    <xf numFmtId="0" fontId="3" fillId="0" borderId="10" xfId="0" applyFont="1" applyFill="1" applyBorder="1" applyAlignment="1">
      <alignment horizontal="left" wrapText="1"/>
    </xf>
    <xf numFmtId="0" fontId="7" fillId="0" borderId="0" xfId="0" applyFont="1" applyFill="1" applyBorder="1" applyAlignment="1">
      <alignment horizontal="center"/>
    </xf>
    <xf numFmtId="0" fontId="3" fillId="0" borderId="10" xfId="0" applyFont="1" applyFill="1" applyBorder="1" applyAlignment="1">
      <alignment horizontal="center" wrapText="1"/>
    </xf>
    <xf numFmtId="49" fontId="2" fillId="0" borderId="10" xfId="0" applyNumberFormat="1" applyFont="1" applyFill="1" applyBorder="1" applyAlignment="1">
      <alignment horizontal="center"/>
    </xf>
    <xf numFmtId="0" fontId="2" fillId="0" borderId="10" xfId="0" applyFont="1" applyFill="1" applyBorder="1" applyAlignment="1">
      <alignment horizontal="left"/>
    </xf>
    <xf numFmtId="0" fontId="3" fillId="0" borderId="10" xfId="0" applyFont="1" applyFill="1" applyBorder="1" applyAlignment="1">
      <alignment horizontal="center"/>
    </xf>
    <xf numFmtId="0" fontId="8" fillId="0" borderId="10" xfId="0" applyFont="1" applyFill="1" applyBorder="1" applyAlignment="1">
      <alignment horizontal="center" wrapText="1"/>
    </xf>
    <xf numFmtId="4" fontId="2" fillId="0" borderId="10" xfId="0" applyNumberFormat="1" applyFont="1" applyFill="1" applyBorder="1" applyAlignment="1">
      <alignment wrapText="1"/>
    </xf>
    <xf numFmtId="4" fontId="2" fillId="0" borderId="10" xfId="0" applyNumberFormat="1" applyFont="1" applyFill="1" applyBorder="1" applyAlignment="1">
      <alignment/>
    </xf>
    <xf numFmtId="4" fontId="45" fillId="0" borderId="10" xfId="0" applyNumberFormat="1" applyFont="1" applyFill="1" applyBorder="1" applyAlignment="1">
      <alignment wrapText="1"/>
    </xf>
    <xf numFmtId="4" fontId="45" fillId="0" borderId="10" xfId="0" applyNumberFormat="1" applyFont="1" applyFill="1" applyBorder="1" applyAlignment="1">
      <alignment/>
    </xf>
    <xf numFmtId="4" fontId="3" fillId="0" borderId="10" xfId="0" applyNumberFormat="1" applyFont="1" applyFill="1" applyBorder="1" applyAlignment="1">
      <alignment wrapText="1"/>
    </xf>
    <xf numFmtId="4" fontId="3" fillId="0" borderId="10" xfId="0" applyNumberFormat="1" applyFont="1" applyFill="1" applyBorder="1" applyAlignment="1">
      <alignment horizontal="right" wrapText="1"/>
    </xf>
    <xf numFmtId="4" fontId="46" fillId="33" borderId="10" xfId="0" applyNumberFormat="1" applyFont="1" applyFill="1" applyBorder="1" applyAlignment="1">
      <alignment wrapText="1"/>
    </xf>
    <xf numFmtId="0" fontId="46" fillId="0" borderId="0" xfId="0" applyFont="1" applyFill="1" applyAlignment="1">
      <alignment/>
    </xf>
    <xf numFmtId="4" fontId="46" fillId="0" borderId="0" xfId="0" applyNumberFormat="1" applyFont="1" applyFill="1" applyAlignment="1">
      <alignment/>
    </xf>
    <xf numFmtId="0" fontId="2" fillId="0" borderId="10" xfId="0" applyFont="1" applyFill="1" applyBorder="1" applyAlignment="1">
      <alignment horizontal="center" wrapText="1"/>
    </xf>
    <xf numFmtId="4" fontId="2" fillId="0" borderId="10" xfId="0" applyNumberFormat="1" applyFont="1" applyFill="1" applyBorder="1" applyAlignment="1">
      <alignment horizontal="right" wrapText="1"/>
    </xf>
    <xf numFmtId="0" fontId="2" fillId="0" borderId="10" xfId="0" applyFont="1" applyFill="1" applyBorder="1" applyAlignment="1">
      <alignment/>
    </xf>
    <xf numFmtId="49" fontId="2" fillId="0" borderId="10" xfId="53" applyNumberFormat="1" applyFont="1" applyFill="1" applyBorder="1" applyAlignment="1">
      <alignment horizontal="center"/>
      <protection/>
    </xf>
    <xf numFmtId="4" fontId="2" fillId="33" borderId="10" xfId="0" applyNumberFormat="1" applyFont="1" applyFill="1" applyBorder="1" applyAlignment="1">
      <alignment wrapText="1"/>
    </xf>
    <xf numFmtId="4" fontId="2" fillId="0" borderId="10" xfId="0" applyNumberFormat="1" applyFont="1" applyFill="1" applyBorder="1" applyAlignment="1">
      <alignment horizontal="center" wrapText="1"/>
    </xf>
    <xf numFmtId="4" fontId="2" fillId="0" borderId="10" xfId="0" applyNumberFormat="1" applyFont="1" applyFill="1" applyBorder="1" applyAlignment="1">
      <alignment/>
    </xf>
    <xf numFmtId="0" fontId="2" fillId="0" borderId="10" xfId="53" applyFont="1" applyFill="1" applyBorder="1" applyAlignment="1">
      <alignment horizontal="left" wrapText="1"/>
      <protection/>
    </xf>
    <xf numFmtId="0" fontId="7" fillId="0" borderId="0" xfId="0" applyFont="1" applyFill="1" applyBorder="1" applyAlignment="1">
      <alignment horizontal="center"/>
    </xf>
    <xf numFmtId="0" fontId="1" fillId="0" borderId="10"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9" fillId="0" borderId="0" xfId="0" applyNumberFormat="1" applyFont="1" applyFill="1" applyAlignment="1">
      <alignment horizontal="left"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_ZV1PIV98" xfId="52"/>
    <cellStyle name="Обычный_Лист1"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56"/>
  <sheetViews>
    <sheetView tabSelected="1" zoomScale="90" zoomScaleNormal="90" zoomScalePageLayoutView="0" workbookViewId="0" topLeftCell="A1">
      <pane xSplit="2" ySplit="7" topLeftCell="C8" activePane="bottomRight" state="frozen"/>
      <selection pane="topLeft" activeCell="A1" sqref="A1"/>
      <selection pane="topRight" activeCell="C1" sqref="C1"/>
      <selection pane="bottomLeft" activeCell="A7" sqref="A7"/>
      <selection pane="bottomRight" activeCell="J49" sqref="J49"/>
    </sheetView>
  </sheetViews>
  <sheetFormatPr defaultColWidth="9.00390625" defaultRowHeight="12.75"/>
  <cols>
    <col min="1" max="1" width="12.125" style="2" customWidth="1"/>
    <col min="2" max="2" width="40.375" style="9" customWidth="1"/>
    <col min="3" max="3" width="15.125" style="2" customWidth="1"/>
    <col min="4" max="4" width="15.75390625" style="2" customWidth="1"/>
    <col min="5" max="5" width="16.25390625" style="2" customWidth="1"/>
    <col min="6" max="7" width="14.25390625" style="2" customWidth="1"/>
    <col min="8" max="8" width="13.875" style="2" customWidth="1"/>
    <col min="9" max="9" width="11.00390625" style="2" customWidth="1"/>
    <col min="10" max="10" width="15.375" style="2" customWidth="1"/>
    <col min="11" max="11" width="13.25390625" style="2" bestFit="1" customWidth="1"/>
    <col min="12" max="16384" width="9.125" style="2" customWidth="1"/>
  </cols>
  <sheetData>
    <row r="1" spans="1:8" ht="60" customHeight="1">
      <c r="A1" s="43" t="s">
        <v>50</v>
      </c>
      <c r="B1" s="43"/>
      <c r="C1" s="43"/>
      <c r="D1" s="43"/>
      <c r="E1" s="43"/>
      <c r="F1" s="43"/>
      <c r="G1" s="43"/>
      <c r="H1" s="43"/>
    </row>
    <row r="2" spans="1:8" ht="21.75" customHeight="1">
      <c r="A2" s="38" t="s">
        <v>51</v>
      </c>
      <c r="B2" s="38"/>
      <c r="C2" s="38"/>
      <c r="D2" s="38"/>
      <c r="E2" s="38"/>
      <c r="F2" s="38"/>
      <c r="G2" s="38"/>
      <c r="H2" s="38"/>
    </row>
    <row r="3" spans="1:8" ht="15" customHeight="1">
      <c r="A3" s="15"/>
      <c r="B3" s="15"/>
      <c r="C3" s="15"/>
      <c r="D3" s="15"/>
      <c r="E3" s="15"/>
      <c r="F3" s="15"/>
      <c r="G3" s="15"/>
      <c r="H3" s="15"/>
    </row>
    <row r="4" spans="1:8" ht="15.75" customHeight="1">
      <c r="A4" s="39" t="s">
        <v>0</v>
      </c>
      <c r="B4" s="40" t="s">
        <v>3</v>
      </c>
      <c r="C4" s="39" t="s">
        <v>1</v>
      </c>
      <c r="D4" s="39"/>
      <c r="E4" s="39"/>
      <c r="F4" s="39" t="s">
        <v>2</v>
      </c>
      <c r="G4" s="39"/>
      <c r="H4" s="39"/>
    </row>
    <row r="5" spans="1:8" ht="15.75" customHeight="1">
      <c r="A5" s="39"/>
      <c r="B5" s="41"/>
      <c r="C5" s="40" t="s">
        <v>47</v>
      </c>
      <c r="D5" s="40" t="s">
        <v>52</v>
      </c>
      <c r="E5" s="40" t="s">
        <v>44</v>
      </c>
      <c r="F5" s="40" t="s">
        <v>47</v>
      </c>
      <c r="G5" s="40" t="s">
        <v>52</v>
      </c>
      <c r="H5" s="40" t="s">
        <v>44</v>
      </c>
    </row>
    <row r="6" spans="1:8" ht="51" customHeight="1">
      <c r="A6" s="39"/>
      <c r="B6" s="42"/>
      <c r="C6" s="42"/>
      <c r="D6" s="42"/>
      <c r="E6" s="42"/>
      <c r="F6" s="42"/>
      <c r="G6" s="42"/>
      <c r="H6" s="42"/>
    </row>
    <row r="7" spans="1:8" ht="15">
      <c r="A7" s="1">
        <v>1</v>
      </c>
      <c r="B7" s="3">
        <v>2</v>
      </c>
      <c r="C7" s="3">
        <v>3</v>
      </c>
      <c r="D7" s="3">
        <v>4</v>
      </c>
      <c r="E7" s="3">
        <v>5</v>
      </c>
      <c r="F7" s="3">
        <v>6</v>
      </c>
      <c r="G7" s="3">
        <v>7</v>
      </c>
      <c r="H7" s="3">
        <v>8</v>
      </c>
    </row>
    <row r="8" spans="1:8" ht="15">
      <c r="A8" s="4"/>
      <c r="B8" s="5" t="s">
        <v>41</v>
      </c>
      <c r="C8" s="6"/>
      <c r="D8" s="6"/>
      <c r="E8" s="6"/>
      <c r="F8" s="6"/>
      <c r="G8" s="6"/>
      <c r="H8" s="6"/>
    </row>
    <row r="9" spans="1:8" ht="15">
      <c r="A9" s="1">
        <v>10000000</v>
      </c>
      <c r="B9" s="8" t="s">
        <v>20</v>
      </c>
      <c r="C9" s="21">
        <f>C10</f>
        <v>22419628.55</v>
      </c>
      <c r="D9" s="21">
        <f>D10</f>
        <v>35347045.8</v>
      </c>
      <c r="E9" s="21">
        <f>D9-C9</f>
        <v>12927417.249999996</v>
      </c>
      <c r="F9" s="21"/>
      <c r="G9" s="21"/>
      <c r="H9" s="21"/>
    </row>
    <row r="10" spans="1:8" ht="28.5" customHeight="1">
      <c r="A10" s="1">
        <v>11000000</v>
      </c>
      <c r="B10" s="10" t="s">
        <v>21</v>
      </c>
      <c r="C10" s="21">
        <f>C11+C12</f>
        <v>22419628.55</v>
      </c>
      <c r="D10" s="21">
        <f>D11+D12</f>
        <v>35347045.8</v>
      </c>
      <c r="E10" s="21">
        <f aca="true" t="shared" si="0" ref="E10:E26">D10-C10</f>
        <v>12927417.249999996</v>
      </c>
      <c r="F10" s="21"/>
      <c r="G10" s="21"/>
      <c r="H10" s="21"/>
    </row>
    <row r="11" spans="1:9" ht="15">
      <c r="A11" s="1">
        <v>11010000</v>
      </c>
      <c r="B11" s="10" t="s">
        <v>36</v>
      </c>
      <c r="C11" s="21">
        <v>22419254.55</v>
      </c>
      <c r="D11" s="21">
        <v>35346564.8</v>
      </c>
      <c r="E11" s="21">
        <f t="shared" si="0"/>
        <v>12927310.249999996</v>
      </c>
      <c r="F11" s="21"/>
      <c r="G11" s="21"/>
      <c r="H11" s="21"/>
      <c r="I11" s="7"/>
    </row>
    <row r="12" spans="1:9" ht="15">
      <c r="A12" s="1">
        <v>11020000</v>
      </c>
      <c r="B12" s="10" t="s">
        <v>32</v>
      </c>
      <c r="C12" s="21">
        <v>374</v>
      </c>
      <c r="D12" s="21">
        <v>481</v>
      </c>
      <c r="E12" s="21">
        <f t="shared" si="0"/>
        <v>107</v>
      </c>
      <c r="F12" s="21"/>
      <c r="G12" s="21"/>
      <c r="H12" s="21"/>
      <c r="I12" s="7"/>
    </row>
    <row r="13" spans="1:8" ht="15">
      <c r="A13" s="1">
        <v>20000000</v>
      </c>
      <c r="B13" s="8" t="s">
        <v>22</v>
      </c>
      <c r="C13" s="21">
        <f>C14+C15+C16+C17</f>
        <v>113621.12</v>
      </c>
      <c r="D13" s="21">
        <f>D14+D15+D16+D17</f>
        <v>128164.11</v>
      </c>
      <c r="E13" s="21">
        <f t="shared" si="0"/>
        <v>14542.990000000005</v>
      </c>
      <c r="F13" s="21">
        <f>F14+F15+F16+F17</f>
        <v>4940630.25</v>
      </c>
      <c r="G13" s="21">
        <f>G14+G15+G16+G17</f>
        <v>2603548.66</v>
      </c>
      <c r="H13" s="21">
        <f>G13-F13</f>
        <v>-2337081.59</v>
      </c>
    </row>
    <row r="14" spans="1:8" ht="30">
      <c r="A14" s="1">
        <v>21000000</v>
      </c>
      <c r="B14" s="11" t="s">
        <v>23</v>
      </c>
      <c r="C14" s="21">
        <v>18198.71</v>
      </c>
      <c r="D14" s="21">
        <v>0</v>
      </c>
      <c r="E14" s="21">
        <f t="shared" si="0"/>
        <v>-18198.71</v>
      </c>
      <c r="F14" s="21">
        <v>11300.55</v>
      </c>
      <c r="G14" s="21">
        <v>6842.7</v>
      </c>
      <c r="H14" s="21">
        <f aca="true" t="shared" si="1" ref="H14:H26">G14-F14</f>
        <v>-4457.849999999999</v>
      </c>
    </row>
    <row r="15" spans="1:8" ht="30" customHeight="1">
      <c r="A15" s="1">
        <v>22000000</v>
      </c>
      <c r="B15" s="8" t="s">
        <v>24</v>
      </c>
      <c r="C15" s="21">
        <v>74304.2</v>
      </c>
      <c r="D15" s="21">
        <v>124472.83</v>
      </c>
      <c r="E15" s="21">
        <f t="shared" si="0"/>
        <v>50168.630000000005</v>
      </c>
      <c r="F15" s="21"/>
      <c r="G15" s="21"/>
      <c r="H15" s="21"/>
    </row>
    <row r="16" spans="1:8" ht="15">
      <c r="A16" s="1">
        <v>24000000</v>
      </c>
      <c r="B16" s="8" t="s">
        <v>25</v>
      </c>
      <c r="C16" s="21">
        <v>21118.21</v>
      </c>
      <c r="D16" s="21">
        <v>3691.28</v>
      </c>
      <c r="E16" s="21">
        <f t="shared" si="0"/>
        <v>-17426.93</v>
      </c>
      <c r="F16" s="21"/>
      <c r="G16" s="21">
        <v>410.05</v>
      </c>
      <c r="H16" s="21"/>
    </row>
    <row r="17" spans="1:8" ht="15" customHeight="1">
      <c r="A17" s="1">
        <v>25000000</v>
      </c>
      <c r="B17" s="11" t="s">
        <v>26</v>
      </c>
      <c r="C17" s="21"/>
      <c r="D17" s="21"/>
      <c r="E17" s="21"/>
      <c r="F17" s="21">
        <v>4929329.7</v>
      </c>
      <c r="G17" s="21">
        <v>2596295.91</v>
      </c>
      <c r="H17" s="21">
        <f t="shared" si="1"/>
        <v>-2333033.79</v>
      </c>
    </row>
    <row r="18" spans="1:8" ht="15" customHeight="1">
      <c r="A18" s="1">
        <v>50000000</v>
      </c>
      <c r="B18" s="11" t="s">
        <v>33</v>
      </c>
      <c r="C18" s="21"/>
      <c r="D18" s="21"/>
      <c r="E18" s="21"/>
      <c r="F18" s="21">
        <f>SUM(F19)</f>
        <v>48110.1</v>
      </c>
      <c r="G18" s="21">
        <f>SUM(G19)</f>
        <v>0</v>
      </c>
      <c r="H18" s="21">
        <f t="shared" si="1"/>
        <v>-48110.1</v>
      </c>
    </row>
    <row r="19" spans="1:8" ht="43.5" customHeight="1">
      <c r="A19" s="1">
        <v>50110000</v>
      </c>
      <c r="B19" s="11" t="s">
        <v>48</v>
      </c>
      <c r="C19" s="21"/>
      <c r="D19" s="21"/>
      <c r="E19" s="21"/>
      <c r="F19" s="21">
        <v>48110.1</v>
      </c>
      <c r="G19" s="21">
        <v>0</v>
      </c>
      <c r="H19" s="21">
        <f t="shared" si="1"/>
        <v>-48110.1</v>
      </c>
    </row>
    <row r="20" spans="1:10" ht="15">
      <c r="A20" s="1"/>
      <c r="B20" s="12" t="s">
        <v>27</v>
      </c>
      <c r="C20" s="25">
        <f>SUM(C9+C13+C18)</f>
        <v>22533249.67</v>
      </c>
      <c r="D20" s="25">
        <f>SUM(D9+D13+D18)</f>
        <v>35475209.91</v>
      </c>
      <c r="E20" s="25">
        <f t="shared" si="0"/>
        <v>12941960.239999995</v>
      </c>
      <c r="F20" s="25">
        <f>SUM(F9+F13+F18)</f>
        <v>4988740.35</v>
      </c>
      <c r="G20" s="25">
        <f>SUM(G9+G13+G18)</f>
        <v>2603548.66</v>
      </c>
      <c r="H20" s="25">
        <f t="shared" si="1"/>
        <v>-2385191.6899999995</v>
      </c>
      <c r="J20" s="7"/>
    </row>
    <row r="21" spans="1:8" ht="15">
      <c r="A21" s="1">
        <v>40000000</v>
      </c>
      <c r="B21" s="11" t="s">
        <v>18</v>
      </c>
      <c r="C21" s="21">
        <f>C22</f>
        <v>129280136.43</v>
      </c>
      <c r="D21" s="21">
        <f>D22</f>
        <v>226097008.02</v>
      </c>
      <c r="E21" s="21">
        <f t="shared" si="0"/>
        <v>96816871.59</v>
      </c>
      <c r="F21" s="21">
        <f>F22</f>
        <v>1033864.92</v>
      </c>
      <c r="G21" s="21">
        <f>G22</f>
        <v>4895577.2</v>
      </c>
      <c r="H21" s="21">
        <f t="shared" si="1"/>
        <v>3861712.2800000003</v>
      </c>
    </row>
    <row r="22" spans="1:8" ht="15">
      <c r="A22" s="1">
        <v>41000000</v>
      </c>
      <c r="B22" s="11" t="s">
        <v>28</v>
      </c>
      <c r="C22" s="21">
        <f>C23+C24+C25</f>
        <v>129280136.43</v>
      </c>
      <c r="D22" s="21">
        <f>D23+D24+D25</f>
        <v>226097008.02</v>
      </c>
      <c r="E22" s="21">
        <f t="shared" si="0"/>
        <v>96816871.59</v>
      </c>
      <c r="F22" s="21">
        <f>F23+F24+F25</f>
        <v>1033864.92</v>
      </c>
      <c r="G22" s="21">
        <f>G23+G24+G25</f>
        <v>4895577.2</v>
      </c>
      <c r="H22" s="21">
        <f t="shared" si="1"/>
        <v>3861712.2800000003</v>
      </c>
    </row>
    <row r="23" spans="1:8" ht="14.25" customHeight="1" hidden="1">
      <c r="A23" s="1">
        <v>41010000</v>
      </c>
      <c r="B23" s="11" t="s">
        <v>29</v>
      </c>
      <c r="C23" s="21"/>
      <c r="D23" s="21"/>
      <c r="E23" s="21">
        <f t="shared" si="0"/>
        <v>0</v>
      </c>
      <c r="F23" s="21"/>
      <c r="G23" s="21"/>
      <c r="H23" s="21"/>
    </row>
    <row r="24" spans="1:8" ht="15">
      <c r="A24" s="1">
        <v>41020000</v>
      </c>
      <c r="B24" s="8" t="s">
        <v>30</v>
      </c>
      <c r="C24" s="21">
        <v>10316400</v>
      </c>
      <c r="D24" s="21">
        <v>8610499</v>
      </c>
      <c r="E24" s="21">
        <f t="shared" si="0"/>
        <v>-1705901</v>
      </c>
      <c r="F24" s="21"/>
      <c r="G24" s="21"/>
      <c r="H24" s="21"/>
    </row>
    <row r="25" spans="1:8" ht="15">
      <c r="A25" s="1">
        <v>41030000</v>
      </c>
      <c r="B25" s="8" t="s">
        <v>34</v>
      </c>
      <c r="C25" s="21">
        <v>118963736.43</v>
      </c>
      <c r="D25" s="21">
        <v>217486509.02</v>
      </c>
      <c r="E25" s="21">
        <f t="shared" si="0"/>
        <v>98522772.59</v>
      </c>
      <c r="F25" s="21">
        <v>1033864.92</v>
      </c>
      <c r="G25" s="21">
        <v>4895577.2</v>
      </c>
      <c r="H25" s="21">
        <f t="shared" si="1"/>
        <v>3861712.2800000003</v>
      </c>
    </row>
    <row r="26" spans="1:10" ht="15" customHeight="1">
      <c r="A26" s="13"/>
      <c r="B26" s="14" t="s">
        <v>31</v>
      </c>
      <c r="C26" s="26">
        <f>SUM(C20+C21)</f>
        <v>151813386.10000002</v>
      </c>
      <c r="D26" s="26">
        <f>SUM(D20+D21)</f>
        <v>261572217.93</v>
      </c>
      <c r="E26" s="25">
        <f t="shared" si="0"/>
        <v>109758831.82999998</v>
      </c>
      <c r="F26" s="26">
        <f>SUM(F20+F21)</f>
        <v>6022605.27</v>
      </c>
      <c r="G26" s="26">
        <f>SUM(G20+G21)</f>
        <v>7499125.86</v>
      </c>
      <c r="H26" s="25">
        <f t="shared" si="1"/>
        <v>1476520.5900000008</v>
      </c>
      <c r="J26" s="7"/>
    </row>
    <row r="27" spans="1:8" ht="15">
      <c r="A27" s="13"/>
      <c r="B27" s="16" t="s">
        <v>42</v>
      </c>
      <c r="C27" s="30"/>
      <c r="D27" s="30"/>
      <c r="E27" s="30"/>
      <c r="F27" s="20"/>
      <c r="G27" s="20"/>
      <c r="H27" s="20"/>
    </row>
    <row r="28" spans="1:8" ht="15">
      <c r="A28" s="17" t="s">
        <v>4</v>
      </c>
      <c r="B28" s="18" t="s">
        <v>5</v>
      </c>
      <c r="C28" s="21">
        <v>1098108.68</v>
      </c>
      <c r="D28" s="21">
        <v>1465612.61</v>
      </c>
      <c r="E28" s="21">
        <f>D28-C28</f>
        <v>367503.93000000017</v>
      </c>
      <c r="F28" s="21">
        <v>32560</v>
      </c>
      <c r="G28" s="21"/>
      <c r="H28" s="21">
        <f aca="true" t="shared" si="2" ref="H28:H50">G28-F28</f>
        <v>-32560</v>
      </c>
    </row>
    <row r="29" spans="1:8" ht="15">
      <c r="A29" s="17" t="s">
        <v>6</v>
      </c>
      <c r="B29" s="18" t="s">
        <v>7</v>
      </c>
      <c r="C29" s="21">
        <v>54943571.79</v>
      </c>
      <c r="D29" s="21">
        <v>59394483.2</v>
      </c>
      <c r="E29" s="21">
        <f aca="true" t="shared" si="3" ref="E29:E50">D29-C29</f>
        <v>4450911.410000004</v>
      </c>
      <c r="F29" s="21">
        <f>4446102.05+897750</f>
        <v>5343852.05</v>
      </c>
      <c r="G29" s="21">
        <v>8173331.75</v>
      </c>
      <c r="H29" s="21">
        <f t="shared" si="2"/>
        <v>2829479.7</v>
      </c>
    </row>
    <row r="30" spans="1:8" ht="15">
      <c r="A30" s="17" t="s">
        <v>8</v>
      </c>
      <c r="B30" s="18" t="s">
        <v>45</v>
      </c>
      <c r="C30" s="21">
        <v>13933008.12</v>
      </c>
      <c r="D30" s="21">
        <v>14959349.25</v>
      </c>
      <c r="E30" s="21">
        <f t="shared" si="3"/>
        <v>1026341.1300000008</v>
      </c>
      <c r="F30" s="21">
        <v>700688.97</v>
      </c>
      <c r="G30" s="21">
        <v>963045.76</v>
      </c>
      <c r="H30" s="21">
        <f t="shared" si="2"/>
        <v>262356.79000000004</v>
      </c>
    </row>
    <row r="31" spans="1:8" ht="27" customHeight="1">
      <c r="A31" s="17" t="s">
        <v>9</v>
      </c>
      <c r="B31" s="8" t="s">
        <v>10</v>
      </c>
      <c r="C31" s="21">
        <v>60764819.05</v>
      </c>
      <c r="D31" s="21">
        <v>148819953.17</v>
      </c>
      <c r="E31" s="21">
        <f t="shared" si="3"/>
        <v>88055134.11999999</v>
      </c>
      <c r="F31" s="21">
        <v>401050.66</v>
      </c>
      <c r="G31" s="21">
        <v>258077.44</v>
      </c>
      <c r="H31" s="21">
        <f t="shared" si="2"/>
        <v>-142973.21999999997</v>
      </c>
    </row>
    <row r="32" spans="1:8" ht="15">
      <c r="A32" s="1">
        <v>110000</v>
      </c>
      <c r="B32" s="18" t="s">
        <v>11</v>
      </c>
      <c r="C32" s="21">
        <v>8109638</v>
      </c>
      <c r="D32" s="21">
        <v>8454730.05</v>
      </c>
      <c r="E32" s="21">
        <f t="shared" si="3"/>
        <v>345092.05000000075</v>
      </c>
      <c r="F32" s="21">
        <v>723505.74</v>
      </c>
      <c r="G32" s="21">
        <v>1529935.36</v>
      </c>
      <c r="H32" s="21">
        <f t="shared" si="2"/>
        <v>806429.6200000001</v>
      </c>
    </row>
    <row r="33" spans="1:8" ht="15">
      <c r="A33" s="17" t="s">
        <v>12</v>
      </c>
      <c r="B33" s="8" t="s">
        <v>13</v>
      </c>
      <c r="C33" s="21">
        <v>30000</v>
      </c>
      <c r="D33" s="21"/>
      <c r="E33" s="21">
        <f t="shared" si="3"/>
        <v>-30000</v>
      </c>
      <c r="F33" s="21"/>
      <c r="G33" s="21"/>
      <c r="H33" s="21"/>
    </row>
    <row r="34" spans="1:8" ht="15">
      <c r="A34" s="1">
        <v>130000</v>
      </c>
      <c r="B34" s="18" t="s">
        <v>14</v>
      </c>
      <c r="C34" s="21">
        <v>611825</v>
      </c>
      <c r="D34" s="21">
        <v>770401.94</v>
      </c>
      <c r="E34" s="21">
        <f t="shared" si="3"/>
        <v>158576.93999999994</v>
      </c>
      <c r="F34" s="21">
        <v>5000</v>
      </c>
      <c r="G34" s="21"/>
      <c r="H34" s="21">
        <f t="shared" si="2"/>
        <v>-5000</v>
      </c>
    </row>
    <row r="35" spans="1:8" ht="15">
      <c r="A35" s="1">
        <v>150000</v>
      </c>
      <c r="B35" s="18" t="s">
        <v>15</v>
      </c>
      <c r="C35" s="21"/>
      <c r="D35" s="21"/>
      <c r="E35" s="21"/>
      <c r="F35" s="21">
        <v>1318838.14</v>
      </c>
      <c r="G35" s="21">
        <v>3407420.98</v>
      </c>
      <c r="H35" s="21">
        <f t="shared" si="2"/>
        <v>2088582.84</v>
      </c>
    </row>
    <row r="36" spans="1:8" ht="30">
      <c r="A36" s="1">
        <v>160000</v>
      </c>
      <c r="B36" s="8" t="s">
        <v>53</v>
      </c>
      <c r="C36" s="21"/>
      <c r="D36" s="21">
        <v>15035</v>
      </c>
      <c r="E36" s="21">
        <f t="shared" si="3"/>
        <v>15035</v>
      </c>
      <c r="F36" s="21"/>
      <c r="G36" s="21"/>
      <c r="H36" s="21"/>
    </row>
    <row r="37" spans="1:8" ht="30" customHeight="1">
      <c r="A37" s="1">
        <v>170000</v>
      </c>
      <c r="B37" s="8" t="s">
        <v>46</v>
      </c>
      <c r="C37" s="21">
        <v>544494.21</v>
      </c>
      <c r="D37" s="21">
        <v>974537.85</v>
      </c>
      <c r="E37" s="21">
        <f t="shared" si="3"/>
        <v>430043.64</v>
      </c>
      <c r="F37" s="21"/>
      <c r="G37" s="21"/>
      <c r="H37" s="21"/>
    </row>
    <row r="38" spans="1:8" ht="30">
      <c r="A38" s="1">
        <v>210000</v>
      </c>
      <c r="B38" s="8" t="s">
        <v>16</v>
      </c>
      <c r="C38" s="21">
        <v>141813.66</v>
      </c>
      <c r="D38" s="21">
        <v>438501.16</v>
      </c>
      <c r="E38" s="21">
        <f t="shared" si="3"/>
        <v>296687.5</v>
      </c>
      <c r="F38" s="21"/>
      <c r="G38" s="21">
        <v>30000</v>
      </c>
      <c r="H38" s="21"/>
    </row>
    <row r="39" spans="1:8" ht="15">
      <c r="A39" s="1">
        <v>240000</v>
      </c>
      <c r="B39" s="8" t="s">
        <v>33</v>
      </c>
      <c r="C39" s="21"/>
      <c r="D39" s="21"/>
      <c r="E39" s="21"/>
      <c r="F39" s="21">
        <v>76332</v>
      </c>
      <c r="G39" s="21"/>
      <c r="H39" s="21">
        <f t="shared" si="2"/>
        <v>-76332</v>
      </c>
    </row>
    <row r="40" spans="1:8" ht="15" customHeight="1">
      <c r="A40" s="1">
        <v>250000</v>
      </c>
      <c r="B40" s="8" t="s">
        <v>17</v>
      </c>
      <c r="C40" s="21">
        <f>1066130.01+779892.08+797466.38</f>
        <v>2643488.4699999997</v>
      </c>
      <c r="D40" s="21">
        <f>1800+65933.47+531706.4</f>
        <v>599439.87</v>
      </c>
      <c r="E40" s="21">
        <f t="shared" si="3"/>
        <v>-2044048.5999999996</v>
      </c>
      <c r="F40" s="21">
        <v>146574.43</v>
      </c>
      <c r="G40" s="21"/>
      <c r="H40" s="21">
        <f t="shared" si="2"/>
        <v>-146574.43</v>
      </c>
    </row>
    <row r="41" spans="1:10" ht="15">
      <c r="A41" s="1">
        <v>250300</v>
      </c>
      <c r="B41" s="8" t="s">
        <v>18</v>
      </c>
      <c r="C41" s="21">
        <f>126601.44+65628+226463+1020761.14</f>
        <v>1439453.58</v>
      </c>
      <c r="D41" s="21">
        <f>7141904.08+256943.22+1333722.58+1808867+466000</f>
        <v>11007436.879999999</v>
      </c>
      <c r="E41" s="21">
        <f t="shared" si="3"/>
        <v>9567983.299999999</v>
      </c>
      <c r="F41" s="21">
        <v>43870</v>
      </c>
      <c r="G41" s="21">
        <f>192970+2551308.43</f>
        <v>2744278.43</v>
      </c>
      <c r="H41" s="21">
        <f t="shared" si="2"/>
        <v>2700408.43</v>
      </c>
      <c r="J41" s="7"/>
    </row>
    <row r="42" spans="1:8" ht="46.5" customHeight="1" hidden="1">
      <c r="A42" s="1">
        <v>250909</v>
      </c>
      <c r="B42" s="8" t="s">
        <v>35</v>
      </c>
      <c r="C42" s="21"/>
      <c r="D42" s="21"/>
      <c r="E42" s="21">
        <f t="shared" si="3"/>
        <v>0</v>
      </c>
      <c r="F42" s="23"/>
      <c r="G42" s="23"/>
      <c r="H42" s="23">
        <f t="shared" si="2"/>
        <v>0</v>
      </c>
    </row>
    <row r="43" spans="1:11" s="28" customFormat="1" ht="42.75" customHeight="1">
      <c r="A43" s="33" t="s">
        <v>54</v>
      </c>
      <c r="B43" s="37" t="s">
        <v>35</v>
      </c>
      <c r="C43" s="21"/>
      <c r="D43" s="21"/>
      <c r="E43" s="21"/>
      <c r="F43" s="27"/>
      <c r="G43" s="21">
        <v>-766.73</v>
      </c>
      <c r="H43" s="34">
        <f t="shared" si="2"/>
        <v>-766.73</v>
      </c>
      <c r="J43" s="29"/>
      <c r="K43" s="29"/>
    </row>
    <row r="44" spans="1:10" ht="15">
      <c r="A44" s="19"/>
      <c r="B44" s="14" t="s">
        <v>19</v>
      </c>
      <c r="C44" s="25">
        <f>SUM(C28:C43)</f>
        <v>144260220.56</v>
      </c>
      <c r="D44" s="25">
        <f>SUM(D28:D43)</f>
        <v>246899480.98</v>
      </c>
      <c r="E44" s="25">
        <f t="shared" si="3"/>
        <v>102639260.41999999</v>
      </c>
      <c r="F44" s="25">
        <f>SUM(F28:F43)</f>
        <v>8792271.99</v>
      </c>
      <c r="G44" s="25">
        <f>SUM(G28:G43)</f>
        <v>17105322.99</v>
      </c>
      <c r="H44" s="25">
        <f t="shared" si="2"/>
        <v>8313050.999999998</v>
      </c>
      <c r="I44" s="7"/>
      <c r="J44" s="7"/>
    </row>
    <row r="45" spans="1:8" ht="15">
      <c r="A45" s="13"/>
      <c r="B45" s="16" t="s">
        <v>43</v>
      </c>
      <c r="C45" s="31"/>
      <c r="D45" s="31"/>
      <c r="E45" s="31"/>
      <c r="F45" s="31"/>
      <c r="G45" s="31"/>
      <c r="H45" s="35"/>
    </row>
    <row r="46" spans="1:11" ht="15.75" customHeight="1">
      <c r="A46" s="1">
        <v>200000</v>
      </c>
      <c r="B46" s="18" t="s">
        <v>37</v>
      </c>
      <c r="C46" s="22">
        <v>-7553165.54</v>
      </c>
      <c r="D46" s="22">
        <v>-14672736.95</v>
      </c>
      <c r="E46" s="21">
        <f t="shared" si="3"/>
        <v>-7119571.409999999</v>
      </c>
      <c r="F46" s="22">
        <v>2769666.72</v>
      </c>
      <c r="G46" s="22">
        <v>9606197.13</v>
      </c>
      <c r="H46" s="21">
        <f t="shared" si="2"/>
        <v>6836530.41</v>
      </c>
      <c r="K46" s="7"/>
    </row>
    <row r="47" spans="1:10" ht="27.75" customHeight="1">
      <c r="A47" s="1">
        <v>205000</v>
      </c>
      <c r="B47" s="8" t="s">
        <v>49</v>
      </c>
      <c r="C47" s="32"/>
      <c r="D47" s="32">
        <v>0</v>
      </c>
      <c r="E47" s="32"/>
      <c r="F47" s="36">
        <v>-11721.04</v>
      </c>
      <c r="G47" s="36">
        <v>27368.21</v>
      </c>
      <c r="H47" s="21">
        <f t="shared" si="2"/>
        <v>39089.25</v>
      </c>
      <c r="J47" s="7"/>
    </row>
    <row r="48" spans="1:11" ht="28.5" customHeight="1">
      <c r="A48" s="1">
        <v>208000</v>
      </c>
      <c r="B48" s="8" t="s">
        <v>38</v>
      </c>
      <c r="C48" s="22">
        <v>-7553165.54</v>
      </c>
      <c r="D48" s="22">
        <v>-14672736.95</v>
      </c>
      <c r="E48" s="21">
        <f>D48-C48</f>
        <v>-7119571.409999999</v>
      </c>
      <c r="F48" s="22">
        <v>2781387.76</v>
      </c>
      <c r="G48" s="22">
        <v>9578828.92</v>
      </c>
      <c r="H48" s="21">
        <f>G48-F48</f>
        <v>6797441.16</v>
      </c>
      <c r="J48" s="7"/>
      <c r="K48" s="7"/>
    </row>
    <row r="49" spans="1:8" ht="15.75" customHeight="1">
      <c r="A49" s="1">
        <v>600000</v>
      </c>
      <c r="B49" s="18" t="s">
        <v>39</v>
      </c>
      <c r="C49" s="22">
        <v>-7553165.54</v>
      </c>
      <c r="D49" s="22">
        <v>-14672736.95</v>
      </c>
      <c r="E49" s="21">
        <f t="shared" si="3"/>
        <v>-7119571.409999999</v>
      </c>
      <c r="F49" s="22">
        <v>2769666.72</v>
      </c>
      <c r="G49" s="22">
        <v>9606197.13</v>
      </c>
      <c r="H49" s="21">
        <f t="shared" si="2"/>
        <v>6836530.41</v>
      </c>
    </row>
    <row r="50" spans="1:11" ht="15.75" customHeight="1">
      <c r="A50" s="1">
        <v>602000</v>
      </c>
      <c r="B50" s="18" t="s">
        <v>40</v>
      </c>
      <c r="C50" s="22">
        <v>-7553165.54</v>
      </c>
      <c r="D50" s="22">
        <v>-14672736.95</v>
      </c>
      <c r="E50" s="21">
        <f t="shared" si="3"/>
        <v>-7119571.409999999</v>
      </c>
      <c r="F50" s="22">
        <v>2769666.72</v>
      </c>
      <c r="G50" s="22">
        <v>9606197.13</v>
      </c>
      <c r="H50" s="21">
        <f t="shared" si="2"/>
        <v>6836530.41</v>
      </c>
      <c r="J50" s="7"/>
      <c r="K50" s="7"/>
    </row>
    <row r="51" spans="1:8" ht="15.75" customHeight="1" hidden="1">
      <c r="A51" s="1"/>
      <c r="B51" s="18"/>
      <c r="C51" s="22"/>
      <c r="D51" s="22"/>
      <c r="E51" s="21"/>
      <c r="F51" s="24"/>
      <c r="G51" s="22"/>
      <c r="H51" s="21"/>
    </row>
    <row r="52" spans="1:8" ht="15.75" customHeight="1" hidden="1">
      <c r="A52" s="1"/>
      <c r="B52" s="18"/>
      <c r="C52" s="22"/>
      <c r="D52" s="22"/>
      <c r="E52" s="21"/>
      <c r="F52" s="24"/>
      <c r="G52" s="22"/>
      <c r="H52" s="21"/>
    </row>
    <row r="53" spans="1:8" ht="15" hidden="1">
      <c r="A53" s="1"/>
      <c r="B53" s="8"/>
      <c r="C53" s="22"/>
      <c r="D53" s="22"/>
      <c r="E53" s="21"/>
      <c r="F53" s="22"/>
      <c r="G53" s="22"/>
      <c r="H53" s="21"/>
    </row>
    <row r="56" spans="3:8" ht="15">
      <c r="C56" s="7"/>
      <c r="D56" s="7"/>
      <c r="E56" s="7"/>
      <c r="F56" s="7"/>
      <c r="G56" s="7"/>
      <c r="H56" s="7"/>
    </row>
  </sheetData>
  <sheetProtection/>
  <mergeCells count="12">
    <mergeCell ref="A1:H1"/>
    <mergeCell ref="D5:D6"/>
    <mergeCell ref="E5:E6"/>
    <mergeCell ref="F5:F6"/>
    <mergeCell ref="G5:G6"/>
    <mergeCell ref="H5:H6"/>
    <mergeCell ref="A2:H2"/>
    <mergeCell ref="A4:A6"/>
    <mergeCell ref="B4:B6"/>
    <mergeCell ref="C4:E4"/>
    <mergeCell ref="F4:H4"/>
    <mergeCell ref="C5:C6"/>
  </mergeCells>
  <printOptions/>
  <pageMargins left="0.6299212598425197" right="0.1968503937007874" top="0.3937007874015748" bottom="0.3937007874015748" header="0.1968503937007874" footer="0.5118110236220472"/>
  <pageSetup horizontalDpi="600" verticalDpi="600" orientation="portrait" paperSize="9" scale="6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РФУ</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Татьяна</dc:creator>
  <cp:keywords/>
  <dc:description/>
  <cp:lastModifiedBy>user</cp:lastModifiedBy>
  <cp:lastPrinted>2017-02-15T15:01:19Z</cp:lastPrinted>
  <dcterms:created xsi:type="dcterms:W3CDTF">2012-03-01T06:56:29Z</dcterms:created>
  <dcterms:modified xsi:type="dcterms:W3CDTF">2017-02-16T06:54:08Z</dcterms:modified>
  <cp:category/>
  <cp:version/>
  <cp:contentType/>
  <cp:contentStatus/>
</cp:coreProperties>
</file>