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ФП2020із змінами05.12.19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<sst xmlns="http://schemas.openxmlformats.org/spreadsheetml/2006/main" count="564" uniqueCount="164">
  <si>
    <t>ПОГОДЖЕНО :</t>
  </si>
  <si>
    <t>ЗАТВЕРДЖЕНО :</t>
  </si>
  <si>
    <t>(посада керівника органу управління підприємством)</t>
  </si>
  <si>
    <t xml:space="preserve"> </t>
  </si>
  <si>
    <t>М. П. (підпис, ініціал, прізвище)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</si>
  <si>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</si>
  <si>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</si>
  <si>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</si>
  <si>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</si>
  <si>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</si>
  <si>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</si>
  <si>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</si>
  <si>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</si>
  <si>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Назва підприємства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</si>
  <si>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</si>
  <si>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</si>
  <si>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</si>
  <si>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</si>
  <si>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</si>
  <si>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</si>
  <si>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</si>
  <si>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</si>
  <si>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</si>
  <si>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</si>
  <si>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</si>
  <si>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тис. грн.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</si>
  <si>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</si>
  <si>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</si>
  <si>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</si>
  <si>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</si>
  <si>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</si>
  <si>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</si>
  <si>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Прізвище та ініціали керівника</t>
  </si>
  <si>
    <t>Найменування показника</t>
  </si>
  <si>
    <t xml:space="preserve">Код рядка </t>
  </si>
  <si>
    <t>У тому числі за кварталами планового року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</si>
  <si>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</si>
  <si>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</si>
  <si>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</si>
  <si>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</si>
  <si>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</si>
  <si>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 xml:space="preserve">Доходи </t>
  </si>
  <si>
    <t>Дохід (виручка) від реалізації продукції (товарів, робіт, послуг)</t>
  </si>
  <si>
    <t>Дохід з місцевого бюджету за цільовими програмами, у т.ч.: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</si>
  <si>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</si>
  <si>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</si>
  <si>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 xml:space="preserve">назва </t>
  </si>
  <si>
    <t>Інші операційні доходи, у т.ч.:</t>
  </si>
  <si>
    <t>дохід від операційної оренди активів</t>
  </si>
  <si>
    <t>дохід від реалізації оборотних і необоротних активів</t>
  </si>
  <si>
    <t>назва</t>
  </si>
  <si>
    <t>Інші доходи:</t>
  </si>
  <si>
    <t>відсотки отримані (поточні рахунки і депозити)</t>
  </si>
  <si>
    <t>Видатки</t>
  </si>
  <si>
    <t>Заробітна плата</t>
  </si>
  <si>
    <t>Нарахування на оплату праці</t>
  </si>
  <si>
    <t>Адміністративні витрати, зокрема:</t>
  </si>
  <si>
    <t xml:space="preserve">заробітна плата 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</si>
  <si>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</si>
  <si>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</si>
  <si>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</si>
  <si>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</si>
  <si>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</si>
  <si>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енергоносіїв, у т.ч.: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</si>
  <si>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</si>
  <si>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</si>
  <si>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</si>
  <si>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</si>
  <si>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</si>
  <si>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</si>
  <si>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</si>
  <si>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</si>
  <si>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</si>
  <si>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Капітальні інвестиції, зокрема:</t>
  </si>
  <si>
    <t>предмети, матеріали (відповідно до Табелю матеріально-технічного оснащення)</t>
  </si>
  <si>
    <t>основні засоби (відповідно до Табелю матеріально-технічного оснащення)</t>
  </si>
  <si>
    <t>Інші видатки, у т.ч.</t>
  </si>
  <si>
    <t>видатки на охорону праці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</si>
  <si>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</si>
  <si>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</si>
  <si>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</si>
  <si>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</si>
  <si>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</si>
  <si>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</si>
  <si>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</si>
  <si>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</si>
  <si>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</si>
  <si>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</si>
  <si>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</si>
  <si>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</si>
  <si>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</si>
  <si>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</si>
  <si>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</si>
  <si>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</si>
  <si>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</si>
  <si>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Вартість основних засобів</t>
  </si>
  <si>
    <t>Амортизація</t>
  </si>
  <si>
    <t>IV.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</si>
  <si>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</si>
  <si>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</si>
  <si>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</si>
  <si>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</si>
  <si>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</si>
  <si>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</si>
  <si>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</si>
  <si>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</si>
  <si>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</si>
  <si>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х</t>
  </si>
  <si>
    <t>Коефіцієнт відношення капітальних інвестицій до амортизації</t>
  </si>
  <si>
    <t>Коефіцієнт відношення капітальних інвестицій до доходу від реалізації продукції (товарів, робіт, послуг)</t>
  </si>
  <si>
    <t>Коефіцієнт зносу основних засобів</t>
  </si>
  <si>
    <t>VІ. Звіт про фінансовий стан</t>
  </si>
  <si>
    <t xml:space="preserve">Необоротні активи 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</si>
  <si>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</si>
  <si>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</si>
  <si>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</si>
  <si>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</si>
  <si>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</si>
  <si>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</si>
  <si>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Керівники</t>
  </si>
  <si>
    <t>Лікарі</t>
  </si>
  <si>
    <t>Середній медичний персонал</t>
  </si>
  <si>
    <t>Молодший медичний персонал</t>
  </si>
  <si>
    <t>Адміністративно-управлінський персонал</t>
  </si>
  <si>
    <t>Допоміжний персонал</t>
  </si>
  <si>
    <r>
      <t xml:space="preserve">Керівник </t>
    </r>
    <r>
      <rPr>
        <sz val="14"/>
        <rFont val="Times New Roman"/>
        <family val="1"/>
      </rPr>
      <t>__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>___________________</t>
    </r>
  </si>
  <si>
    <t xml:space="preserve">                                (посада)</t>
  </si>
  <si>
    <t xml:space="preserve">         (ініціали, прізвище)    </t>
  </si>
  <si>
    <t>Комунальне некомерційне підприємство  "Лубенський районний центр первинної медико-санітарної допомоги" Лубенської районної ради</t>
  </si>
  <si>
    <t>Комунальне підприємство</t>
  </si>
  <si>
    <t>Лубенський район</t>
  </si>
  <si>
    <t>Міністерство охорони здоров'я</t>
  </si>
  <si>
    <t>Охорона здоров'я</t>
  </si>
  <si>
    <t>Загальна медична практика</t>
  </si>
  <si>
    <t>Комунальна</t>
  </si>
  <si>
    <t>вул., І. Сухомлина, 55, с. Вовчик, Полтавська обл., 37533</t>
  </si>
  <si>
    <t>7-14-70</t>
  </si>
  <si>
    <t>Шупейко Вадим Васильович</t>
  </si>
  <si>
    <t>86.21</t>
  </si>
  <si>
    <t>Середньомісячні витрати на оплату праці одного працівника, у т.ч.:</t>
  </si>
  <si>
    <t>Заборгованість за заробітною платою, у т.ч.:</t>
  </si>
  <si>
    <r>
      <t xml:space="preserve">Орган державного управління  </t>
    </r>
    <r>
      <rPr>
        <b/>
        <i/>
        <sz val="16"/>
        <rFont val="Times New Roman"/>
        <family val="1"/>
      </rPr>
      <t xml:space="preserve"> </t>
    </r>
  </si>
  <si>
    <r>
      <t xml:space="preserve">ФІНАНСОВИЙ ПЛАН ПІДПРИЄМСТВА НА  </t>
    </r>
    <r>
      <rPr>
        <b/>
        <u val="single"/>
        <sz val="16"/>
        <rFont val="Times New Roman"/>
        <family val="1"/>
      </rPr>
      <t xml:space="preserve"> ____2020____</t>
    </r>
    <r>
      <rPr>
        <b/>
        <sz val="16"/>
        <rFont val="Times New Roman"/>
        <family val="1"/>
      </rPr>
      <t xml:space="preserve">  рік</t>
    </r>
  </si>
  <si>
    <t>Факт минулого року</t>
  </si>
  <si>
    <t>Фінансовий план поточного року (затверджений зі змінами)</t>
  </si>
  <si>
    <t>Прогноз на поточний рік</t>
  </si>
  <si>
    <t>Плановий рік  (усього)</t>
  </si>
  <si>
    <t>капітальні інвестиції, зокрема:</t>
  </si>
  <si>
    <t>Фонд оплати праці, у т.ч.:</t>
  </si>
  <si>
    <t>_________________________</t>
  </si>
  <si>
    <t xml:space="preserve">               (підпис)</t>
  </si>
  <si>
    <t>благодійні внески</t>
  </si>
  <si>
    <t>витрати на канцтовари та офісне приладдя</t>
  </si>
  <si>
    <t>Додаток</t>
  </si>
  <si>
    <t>_______________2019 року</t>
  </si>
  <si>
    <t>Х</t>
  </si>
  <si>
    <t>сесії районної ради 7 скликання</t>
  </si>
  <si>
    <t>до рішення ___________________</t>
  </si>
  <si>
    <t xml:space="preserve">В.о. керуючого справами виковавчого </t>
  </si>
  <si>
    <t>апарату районної ради</t>
  </si>
  <si>
    <t>Н.А. Шишова</t>
  </si>
  <si>
    <t>до рішення сорок першої  сесії</t>
  </si>
  <si>
    <t>районної ради сьомого скликання</t>
  </si>
  <si>
    <t>від 19 грудня 2019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</si>
</sst>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</numFmts>
  <fonts count="30">
    <font>
      <sz val="11"/>
      <color indexed="8"/>
      <name val="Calibri"/>
      <family val="2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trike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 shrinkToFi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 quotePrefix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vertical="center"/>
      <protection/>
    </xf>
    <xf numFmtId="0" fontId="2" fillId="24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2" fontId="2" fillId="25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2" fillId="0" borderId="0" xfId="52" applyFont="1" applyAlignment="1" quotePrefix="1">
      <alignment horizontal="center" vertical="center"/>
      <protection/>
    </xf>
    <xf numFmtId="165" fontId="2" fillId="0" borderId="0" xfId="52" applyNumberFormat="1" applyFont="1" applyAlignment="1">
      <alignment horizontal="center" vertical="center" wrapText="1"/>
      <protection/>
    </xf>
    <xf numFmtId="164" fontId="2" fillId="0" borderId="0" xfId="52" applyNumberFormat="1" applyFont="1" applyAlignment="1">
      <alignment horizontal="righ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164" fontId="6" fillId="0" borderId="0" xfId="52" applyNumberFormat="1" applyFont="1" applyAlignment="1">
      <alignment vertical="center"/>
      <protection/>
    </xf>
    <xf numFmtId="0" fontId="2" fillId="0" borderId="0" xfId="52" applyFont="1" applyAlignment="1">
      <alignment horizontal="left" vertical="center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vertical="center"/>
      <protection/>
    </xf>
    <xf numFmtId="0" fontId="8" fillId="0" borderId="11" xfId="52" applyFont="1" applyBorder="1">
      <alignment/>
      <protection/>
    </xf>
    <xf numFmtId="0" fontId="8" fillId="0" borderId="11" xfId="52" applyFont="1" applyBorder="1" applyAlignment="1">
      <alignment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vertical="center"/>
      <protection/>
    </xf>
    <xf numFmtId="0" fontId="2" fillId="0" borderId="13" xfId="52" applyFont="1" applyBorder="1" applyAlignment="1">
      <alignment vertical="center" wrapText="1"/>
      <protection/>
    </xf>
    <xf numFmtId="0" fontId="2" fillId="0" borderId="14" xfId="52" applyFont="1" applyBorder="1" applyAlignment="1">
      <alignment vertical="center" wrapText="1"/>
      <protection/>
    </xf>
    <xf numFmtId="0" fontId="2" fillId="0" borderId="15" xfId="52" applyFont="1" applyBorder="1" applyAlignment="1">
      <alignment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5" xfId="52" applyFont="1" applyBorder="1" applyAlignment="1">
      <alignment vertical="center"/>
      <protection/>
    </xf>
    <xf numFmtId="0" fontId="8" fillId="0" borderId="15" xfId="52" applyFont="1" applyBorder="1" applyAlignment="1">
      <alignment vertical="center" wrapText="1"/>
      <protection/>
    </xf>
    <xf numFmtId="0" fontId="2" fillId="0" borderId="15" xfId="52" applyFont="1" applyBorder="1" applyAlignment="1">
      <alignment vertical="center"/>
      <protection/>
    </xf>
    <xf numFmtId="0" fontId="2" fillId="0" borderId="12" xfId="52" applyFont="1" applyBorder="1" applyAlignment="1">
      <alignment vertical="center"/>
      <protection/>
    </xf>
    <xf numFmtId="0" fontId="2" fillId="0" borderId="16" xfId="52" applyFont="1" applyBorder="1" applyAlignment="1">
      <alignment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17" xfId="52" applyFont="1" applyBorder="1" applyAlignment="1">
      <alignment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vertical="center"/>
      <protection/>
    </xf>
    <xf numFmtId="4" fontId="2" fillId="25" borderId="10" xfId="52" applyNumberFormat="1" applyFont="1" applyFill="1" applyBorder="1" applyAlignment="1">
      <alignment horizontal="center" vertical="center" wrapText="1"/>
      <protection/>
    </xf>
    <xf numFmtId="1" fontId="2" fillId="25" borderId="10" xfId="52" applyNumberFormat="1" applyFont="1" applyFill="1" applyBorder="1" applyAlignment="1">
      <alignment horizontal="center" vertical="center" wrapText="1"/>
      <protection/>
    </xf>
    <xf numFmtId="164" fontId="2" fillId="25" borderId="10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 applyFont="1" applyAlignment="1">
      <alignment horizontal="center" vertical="center" wrapText="1"/>
      <protection/>
    </xf>
    <xf numFmtId="0" fontId="7" fillId="0" borderId="0" xfId="52" applyFont="1" applyAlignment="1">
      <alignment horizontal="left" vertical="center"/>
      <protection/>
    </xf>
    <xf numFmtId="2" fontId="2" fillId="24" borderId="10" xfId="52" applyNumberFormat="1" applyFont="1" applyFill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/>
    </xf>
    <xf numFmtId="4" fontId="2" fillId="24" borderId="10" xfId="52" applyNumberFormat="1" applyFont="1" applyFill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 wrapText="1"/>
      <protection/>
    </xf>
    <xf numFmtId="164" fontId="2" fillId="0" borderId="10" xfId="52" applyNumberFormat="1" applyFont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4" fontId="2" fillId="24" borderId="10" xfId="56" applyNumberFormat="1" applyFont="1" applyFill="1" applyBorder="1" applyAlignment="1">
      <alignment horizontal="center" vertical="center" wrapText="1"/>
    </xf>
    <xf numFmtId="3" fontId="2" fillId="24" borderId="10" xfId="52" applyNumberFormat="1" applyFont="1" applyFill="1" applyBorder="1" applyAlignment="1">
      <alignment horizontal="center" vertical="center" wrapText="1"/>
      <protection/>
    </xf>
    <xf numFmtId="3" fontId="3" fillId="24" borderId="10" xfId="52" applyNumberFormat="1" applyFont="1" applyFill="1" applyBorder="1" applyAlignment="1">
      <alignment horizontal="center" vertical="center" wrapText="1"/>
      <protection/>
    </xf>
    <xf numFmtId="0" fontId="2" fillId="24" borderId="10" xfId="52" applyFont="1" applyFill="1" applyBorder="1" applyAlignment="1">
      <alignment horizontal="left" vertical="center" wrapText="1"/>
      <protection/>
    </xf>
    <xf numFmtId="0" fontId="2" fillId="24" borderId="10" xfId="52" applyFont="1" applyFill="1" applyBorder="1" applyAlignment="1">
      <alignment horizontal="center" vertical="center"/>
      <protection/>
    </xf>
    <xf numFmtId="0" fontId="2" fillId="24" borderId="10" xfId="52" applyFont="1" applyFill="1" applyBorder="1" applyAlignment="1">
      <alignment horizontal="center" vertical="center" wrapText="1"/>
      <protection/>
    </xf>
    <xf numFmtId="164" fontId="2" fillId="24" borderId="10" xfId="52" applyNumberFormat="1" applyFont="1" applyFill="1" applyBorder="1" applyAlignment="1">
      <alignment horizontal="center" vertical="center" wrapText="1"/>
      <protection/>
    </xf>
    <xf numFmtId="1" fontId="2" fillId="24" borderId="10" xfId="52" applyNumberFormat="1" applyFont="1" applyFill="1" applyBorder="1" applyAlignment="1">
      <alignment horizontal="center" vertical="center" wrapText="1"/>
      <protection/>
    </xf>
    <xf numFmtId="4" fontId="2" fillId="24" borderId="10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4" fontId="2" fillId="25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3" fillId="24" borderId="13" xfId="52" applyFont="1" applyFill="1" applyBorder="1" applyAlignment="1">
      <alignment horizontal="center" vertical="center" wrapText="1"/>
      <protection/>
    </xf>
    <xf numFmtId="0" fontId="3" fillId="24" borderId="14" xfId="52" applyFont="1" applyFill="1" applyBorder="1" applyAlignment="1">
      <alignment horizontal="center" vertical="center" wrapText="1"/>
      <protection/>
    </xf>
    <xf numFmtId="0" fontId="3" fillId="24" borderId="15" xfId="52" applyFont="1" applyFill="1" applyBorder="1" applyAlignment="1">
      <alignment horizontal="center" vertical="center" wrapText="1"/>
      <protection/>
    </xf>
    <xf numFmtId="0" fontId="3" fillId="24" borderId="13" xfId="52" applyFont="1" applyFill="1" applyBorder="1" applyAlignment="1">
      <alignment horizontal="left" vertical="center" wrapText="1"/>
      <protection/>
    </xf>
    <xf numFmtId="0" fontId="3" fillId="24" borderId="14" xfId="52" applyFont="1" applyFill="1" applyBorder="1" applyAlignment="1">
      <alignment horizontal="left" vertical="center" wrapText="1"/>
      <protection/>
    </xf>
    <xf numFmtId="0" fontId="3" fillId="24" borderId="15" xfId="52" applyFont="1" applyFill="1" applyBorder="1" applyAlignment="1">
      <alignment horizontal="left" vertical="center" wrapText="1"/>
      <protection/>
    </xf>
    <xf numFmtId="0" fontId="3" fillId="0" borderId="13" xfId="52" applyFont="1" applyBorder="1" applyAlignment="1">
      <alignment horizontal="left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164" fontId="2" fillId="0" borderId="0" xfId="52" applyNumberFormat="1" applyFont="1" applyAlignment="1">
      <alignment horizontal="left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2" fontId="2" fillId="0" borderId="13" xfId="52" applyNumberFormat="1" applyFont="1" applyBorder="1" applyAlignment="1">
      <alignment horizontal="center" vertical="center"/>
      <protection/>
    </xf>
    <xf numFmtId="2" fontId="2" fillId="0" borderId="14" xfId="52" applyNumberFormat="1" applyFont="1" applyBorder="1" applyAlignment="1">
      <alignment horizontal="center" vertical="center"/>
      <protection/>
    </xf>
    <xf numFmtId="2" fontId="2" fillId="0" borderId="15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8" fillId="0" borderId="12" xfId="52" applyFont="1" applyBorder="1" applyAlignment="1">
      <alignment horizontal="center"/>
      <protection/>
    </xf>
    <xf numFmtId="0" fontId="2" fillId="0" borderId="10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left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0;%20&#1076;&#1086;&#1082;&#1091;&#1084;&#1077;&#1085;&#1090;&#1099;%201\&#1057;&#1045;&#1057;&#1030;&#1031;%207%20&#1089;&#1082;&#1083;&#1080;&#1082;&#1072;&#1085;&#1085;&#1103;\41%20&#1089;&#1077;&#1089;&#1110;&#1103;%207%20&#1089;&#1082;&#1083;&#1080;&#1082;&#1072;&#1085;&#1085;&#1103;\41%20&#1056;&#1030;&#1064;&#1045;&#1053;&#1053;&#1071;\41%20&#1055;&#1052;&#1057;&#1044;%20&#1047;&#1084;&#1110;&#1085;&#1080;%20&#1076;&#1086;%20&#1092;&#1110;&#1085;&#1087;&#1083;&#1072;&#1085;&#1091;%202020\&#1060;&#1030;&#1053;%20&#1087;&#1083;&#1072;&#1085;%202020xls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0;%20&#1076;&#1086;&#1082;&#1091;&#1084;&#1077;&#1085;&#1090;&#1099;%201\&#1057;&#1045;&#1057;&#1030;&#1031;%207%20&#1089;&#1082;&#1083;&#1080;&#1082;&#1072;&#1085;&#1085;&#1103;\41%20&#1089;&#1077;&#1089;&#1110;&#1103;%207%20&#1089;&#1082;&#1083;&#1080;&#1082;&#1072;&#1085;&#1085;&#1103;\41%20&#1056;&#1030;&#1064;&#1045;&#1053;&#1053;&#1071;\41%20&#1055;&#1052;&#1057;&#1044;%20&#1047;&#1084;&#1110;&#1085;&#1080;%20&#1076;&#1086;%20&#1092;&#1110;&#1085;&#1087;&#1083;&#1072;&#1085;&#1091;%202020\&#1060;&#1030;&#1053;%20&#1087;&#1083;&#1072;&#1085;%202020xlsx%20&#1087;&#1088;&#1086;&#1075;&#1088;&#1072;&#1084;&#1072;%20&#8212;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нструкція"/>
      <sheetName val="0_Загальне"/>
      <sheetName val="Законод"/>
      <sheetName val="01_Доходи"/>
      <sheetName val="02_Видатки"/>
      <sheetName val="03_МТО"/>
      <sheetName val="04_Фін_стійкість"/>
      <sheetName val="05_Фін_план"/>
      <sheetName val="ДРУК"/>
      <sheetName val="Графіки"/>
    </sheetNames>
    <sheetDataSet>
      <sheetData sheetId="4">
        <row r="17">
          <cell r="E17">
            <v>1295589.6611408056</v>
          </cell>
          <cell r="F17">
            <v>1454273.6032618291</v>
          </cell>
          <cell r="G17">
            <v>1791110.6996834972</v>
          </cell>
          <cell r="H17">
            <v>1863646.0149359605</v>
          </cell>
        </row>
        <row r="18">
          <cell r="E18">
            <v>0</v>
          </cell>
        </row>
        <row r="1368"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D1369">
            <v>8600</v>
          </cell>
          <cell r="E1369">
            <v>8870</v>
          </cell>
          <cell r="F1369">
            <v>8950</v>
          </cell>
          <cell r="G1369">
            <v>9580</v>
          </cell>
        </row>
        <row r="1370">
          <cell r="D1370">
            <v>79000</v>
          </cell>
          <cell r="E1370">
            <v>7000</v>
          </cell>
          <cell r="F1370">
            <v>7000</v>
          </cell>
          <cell r="G1370">
            <v>79000</v>
          </cell>
        </row>
        <row r="1371">
          <cell r="D1371">
            <v>3000</v>
          </cell>
          <cell r="E1371">
            <v>3000</v>
          </cell>
          <cell r="F1371">
            <v>3000</v>
          </cell>
          <cell r="G1371">
            <v>3000</v>
          </cell>
        </row>
        <row r="1373"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</sheetData>
      <sheetData sheetId="5">
        <row r="28">
          <cell r="I28">
            <v>5</v>
          </cell>
          <cell r="J28">
            <v>5</v>
          </cell>
          <cell r="K28">
            <v>5</v>
          </cell>
          <cell r="L28">
            <v>5</v>
          </cell>
          <cell r="AQ28">
            <v>155919.30000000002</v>
          </cell>
          <cell r="AR28">
            <v>177703.6</v>
          </cell>
          <cell r="AS28">
            <v>155919.30000000002</v>
          </cell>
          <cell r="AT28">
            <v>155919.30000000002</v>
          </cell>
          <cell r="AU28">
            <v>645461.5000000001</v>
          </cell>
          <cell r="AV28">
            <v>705</v>
          </cell>
          <cell r="AW28">
            <v>705</v>
          </cell>
          <cell r="AX28">
            <v>705</v>
          </cell>
          <cell r="AY28">
            <v>705</v>
          </cell>
          <cell r="BB28">
            <v>28472.767935</v>
          </cell>
          <cell r="BC28">
            <v>32583.503635</v>
          </cell>
          <cell r="BD28">
            <v>28472.767935</v>
          </cell>
          <cell r="BE28">
            <v>28472.767935</v>
          </cell>
          <cell r="BH28">
            <v>30404.2635</v>
          </cell>
          <cell r="BI28">
            <v>34652.202</v>
          </cell>
          <cell r="BJ28">
            <v>30404.2635</v>
          </cell>
          <cell r="BK28">
            <v>30404.2635</v>
          </cell>
        </row>
        <row r="46">
          <cell r="I46">
            <v>13.5</v>
          </cell>
          <cell r="J46">
            <v>13.5</v>
          </cell>
          <cell r="K46">
            <v>13.5</v>
          </cell>
          <cell r="L46">
            <v>13.5</v>
          </cell>
          <cell r="AQ46">
            <v>300053.7</v>
          </cell>
          <cell r="AR46">
            <v>356431.7</v>
          </cell>
          <cell r="AS46">
            <v>300053.7</v>
          </cell>
          <cell r="AT46">
            <v>300053.7</v>
          </cell>
          <cell r="AU46">
            <v>1256592.8</v>
          </cell>
          <cell r="AV46">
            <v>705</v>
          </cell>
          <cell r="AW46">
            <v>705</v>
          </cell>
          <cell r="AX46">
            <v>705</v>
          </cell>
          <cell r="AY46">
            <v>705</v>
          </cell>
          <cell r="BB46">
            <v>66011.814</v>
          </cell>
          <cell r="BC46">
            <v>78414.974</v>
          </cell>
          <cell r="BD46">
            <v>66011.814</v>
          </cell>
          <cell r="BE46">
            <v>66011.814</v>
          </cell>
          <cell r="BH46">
            <v>58510.47150000001</v>
          </cell>
          <cell r="BI46">
            <v>69504.1815</v>
          </cell>
          <cell r="BJ46">
            <v>58510.47150000001</v>
          </cell>
          <cell r="BK46">
            <v>58510.47150000001</v>
          </cell>
        </row>
        <row r="64">
          <cell r="I64">
            <v>35.5</v>
          </cell>
          <cell r="J64">
            <v>35.5</v>
          </cell>
          <cell r="K64">
            <v>35.5</v>
          </cell>
          <cell r="L64">
            <v>35.5</v>
          </cell>
          <cell r="AQ64">
            <v>642232.9500000001</v>
          </cell>
          <cell r="AR64">
            <v>772145.9500000001</v>
          </cell>
          <cell r="AS64">
            <v>642232.9500000001</v>
          </cell>
          <cell r="AT64">
            <v>642232.9500000001</v>
          </cell>
          <cell r="AU64">
            <v>2698844.8000000003</v>
          </cell>
          <cell r="AV64">
            <v>705</v>
          </cell>
          <cell r="AW64">
            <v>705</v>
          </cell>
          <cell r="AX64">
            <v>705</v>
          </cell>
          <cell r="AY64">
            <v>705</v>
          </cell>
          <cell r="BB64">
            <v>141291.249</v>
          </cell>
          <cell r="BC64">
            <v>169872.109</v>
          </cell>
          <cell r="BD64">
            <v>141291.249</v>
          </cell>
          <cell r="BE64">
            <v>141291.249</v>
          </cell>
          <cell r="BH64">
            <v>125235.42525000001</v>
          </cell>
          <cell r="BI64">
            <v>150568.46025</v>
          </cell>
          <cell r="BJ64">
            <v>125235.42525000001</v>
          </cell>
          <cell r="BK64">
            <v>125235.42525000001</v>
          </cell>
        </row>
        <row r="77">
          <cell r="I77">
            <v>11.5</v>
          </cell>
          <cell r="J77">
            <v>11.5</v>
          </cell>
          <cell r="K77">
            <v>11.5</v>
          </cell>
          <cell r="L77">
            <v>11.5</v>
          </cell>
          <cell r="AQ77">
            <v>154096.8</v>
          </cell>
          <cell r="AR77">
            <v>181002.8</v>
          </cell>
          <cell r="AS77">
            <v>154096.8</v>
          </cell>
          <cell r="AT77">
            <v>154096.8</v>
          </cell>
          <cell r="AU77">
            <v>643293.2</v>
          </cell>
          <cell r="AV77">
            <v>705</v>
          </cell>
          <cell r="AW77">
            <v>705</v>
          </cell>
          <cell r="AX77">
            <v>705</v>
          </cell>
          <cell r="AY77">
            <v>705</v>
          </cell>
          <cell r="BB77">
            <v>33901.295999999995</v>
          </cell>
          <cell r="BC77">
            <v>39820.615999999995</v>
          </cell>
          <cell r="BD77">
            <v>33901.295999999995</v>
          </cell>
          <cell r="BE77">
            <v>33901.295999999995</v>
          </cell>
          <cell r="BH77">
            <v>30048.876</v>
          </cell>
          <cell r="BI77">
            <v>35295.546</v>
          </cell>
          <cell r="BJ77">
            <v>30048.876</v>
          </cell>
          <cell r="BK77">
            <v>30048.876</v>
          </cell>
        </row>
        <row r="107">
          <cell r="I107">
            <v>12.5</v>
          </cell>
          <cell r="J107">
            <v>12.5</v>
          </cell>
          <cell r="K107">
            <v>12.5</v>
          </cell>
          <cell r="L107">
            <v>12.5</v>
          </cell>
          <cell r="AQ107">
            <v>190765.8</v>
          </cell>
          <cell r="AR107">
            <v>232330.8</v>
          </cell>
          <cell r="AS107">
            <v>190765.8</v>
          </cell>
          <cell r="AT107">
            <v>190765.8</v>
          </cell>
          <cell r="AU107">
            <v>804628.2</v>
          </cell>
          <cell r="AV107">
            <v>705</v>
          </cell>
          <cell r="AW107">
            <v>705</v>
          </cell>
          <cell r="AX107">
            <v>705</v>
          </cell>
          <cell r="AY107">
            <v>705</v>
          </cell>
          <cell r="BB107">
            <v>41968.475999999995</v>
          </cell>
          <cell r="BC107">
            <v>51112.77600000001</v>
          </cell>
          <cell r="BD107">
            <v>41968.475999999995</v>
          </cell>
          <cell r="BE107">
            <v>41968.475999999995</v>
          </cell>
          <cell r="BH107">
            <v>37199.331</v>
          </cell>
          <cell r="BI107">
            <v>45304.506</v>
          </cell>
          <cell r="BJ107">
            <v>37199.331</v>
          </cell>
          <cell r="BK107">
            <v>37199.331</v>
          </cell>
        </row>
        <row r="134">
          <cell r="I134">
            <v>24.5</v>
          </cell>
          <cell r="J134">
            <v>24.5</v>
          </cell>
          <cell r="K134">
            <v>24.5</v>
          </cell>
          <cell r="L134">
            <v>24.5</v>
          </cell>
          <cell r="AQ134">
            <v>527179.5</v>
          </cell>
          <cell r="AR134">
            <v>297724.5</v>
          </cell>
          <cell r="AS134">
            <v>237610.5</v>
          </cell>
          <cell r="AT134">
            <v>527179.5</v>
          </cell>
          <cell r="AU134">
            <v>1589694</v>
          </cell>
          <cell r="AV134">
            <v>705</v>
          </cell>
          <cell r="AW134">
            <v>705</v>
          </cell>
          <cell r="AX134">
            <v>705</v>
          </cell>
          <cell r="AY134">
            <v>705</v>
          </cell>
          <cell r="BB134">
            <v>115979.48999999999</v>
          </cell>
          <cell r="BC134">
            <v>65499.39</v>
          </cell>
          <cell r="BD134">
            <v>52274.31</v>
          </cell>
          <cell r="BE134">
            <v>115979.48999999999</v>
          </cell>
          <cell r="BH134">
            <v>102800.0025</v>
          </cell>
          <cell r="BI134">
            <v>58056.277500000004</v>
          </cell>
          <cell r="BJ134">
            <v>46334.0475</v>
          </cell>
          <cell r="BK134">
            <v>102800.0025</v>
          </cell>
        </row>
        <row r="145">
          <cell r="H145">
            <v>42900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7">
          <cell r="E157">
            <v>1200</v>
          </cell>
          <cell r="F157">
            <v>920</v>
          </cell>
          <cell r="G157">
            <v>960</v>
          </cell>
          <cell r="H157">
            <v>920</v>
          </cell>
        </row>
        <row r="167">
          <cell r="E167">
            <v>74898</v>
          </cell>
          <cell r="F167">
            <v>30528.6</v>
          </cell>
          <cell r="G167">
            <v>30660</v>
          </cell>
          <cell r="H167">
            <v>74898</v>
          </cell>
        </row>
        <row r="173">
          <cell r="H173">
            <v>451000</v>
          </cell>
        </row>
        <row r="183">
          <cell r="E183">
            <v>74100</v>
          </cell>
          <cell r="F183">
            <v>74200</v>
          </cell>
          <cell r="G183">
            <v>74180</v>
          </cell>
          <cell r="H183">
            <v>74100</v>
          </cell>
        </row>
        <row r="185">
          <cell r="E185">
            <v>92500</v>
          </cell>
          <cell r="F185">
            <v>92648</v>
          </cell>
          <cell r="G185">
            <v>92600</v>
          </cell>
          <cell r="H185">
            <v>92500</v>
          </cell>
        </row>
        <row r="186">
          <cell r="E186">
            <v>57500</v>
          </cell>
          <cell r="G186">
            <v>55800</v>
          </cell>
        </row>
        <row r="187">
          <cell r="G187">
            <v>7500</v>
          </cell>
        </row>
        <row r="188">
          <cell r="H188">
            <v>5700</v>
          </cell>
        </row>
        <row r="189">
          <cell r="E189">
            <v>315833</v>
          </cell>
          <cell r="F189">
            <v>315833</v>
          </cell>
          <cell r="G189">
            <v>315833</v>
          </cell>
          <cell r="H189">
            <v>315833</v>
          </cell>
        </row>
        <row r="190">
          <cell r="E190">
            <v>145195</v>
          </cell>
          <cell r="F190">
            <v>145190</v>
          </cell>
          <cell r="G190">
            <v>145190</v>
          </cell>
          <cell r="H190">
            <v>145203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36000</v>
          </cell>
        </row>
        <row r="203">
          <cell r="E203">
            <v>0</v>
          </cell>
          <cell r="F203">
            <v>11800</v>
          </cell>
          <cell r="G203">
            <v>0</v>
          </cell>
          <cell r="H203">
            <v>0</v>
          </cell>
        </row>
        <row r="206">
          <cell r="H206">
            <v>1220000</v>
          </cell>
        </row>
        <row r="207">
          <cell r="E207">
            <v>10688000</v>
          </cell>
          <cell r="F207">
            <v>10688000</v>
          </cell>
          <cell r="G207">
            <v>10688000</v>
          </cell>
        </row>
      </sheetData>
      <sheetData sheetId="6">
        <row r="119">
          <cell r="C119">
            <v>10080.5</v>
          </cell>
          <cell r="D119">
            <v>10080.5</v>
          </cell>
          <cell r="E119">
            <v>10080.5</v>
          </cell>
          <cell r="F119">
            <v>10080.5</v>
          </cell>
        </row>
        <row r="120">
          <cell r="C120">
            <v>24175</v>
          </cell>
          <cell r="D120">
            <v>24175</v>
          </cell>
          <cell r="E120">
            <v>24175</v>
          </cell>
          <cell r="F120">
            <v>24175</v>
          </cell>
        </row>
        <row r="121">
          <cell r="C121">
            <v>11400</v>
          </cell>
          <cell r="D121">
            <v>11400</v>
          </cell>
          <cell r="E121">
            <v>11400</v>
          </cell>
          <cell r="F121">
            <v>11400</v>
          </cell>
        </row>
        <row r="127">
          <cell r="C127">
            <v>132914.9275</v>
          </cell>
          <cell r="D127">
            <v>132914.9275</v>
          </cell>
          <cell r="E127">
            <v>132914.9275</v>
          </cell>
          <cell r="F127">
            <v>132914.9275</v>
          </cell>
        </row>
        <row r="128">
          <cell r="C128">
            <v>181850</v>
          </cell>
          <cell r="D128">
            <v>181850</v>
          </cell>
          <cell r="E128">
            <v>181850</v>
          </cell>
          <cell r="F128">
            <v>181850</v>
          </cell>
        </row>
        <row r="129">
          <cell r="C129">
            <v>36307.5</v>
          </cell>
          <cell r="D129">
            <v>36307.5</v>
          </cell>
          <cell r="E129">
            <v>36307.5</v>
          </cell>
          <cell r="F129">
            <v>36307.5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Інструкція"/>
      <sheetName val="0_Загальне"/>
      <sheetName val="Законод"/>
      <sheetName val="01_Доходи"/>
      <sheetName val="02_Видатки"/>
      <sheetName val="03_МТО"/>
      <sheetName val="04_Фін_стійкість"/>
      <sheetName val="05_Фін_план"/>
      <sheetName val="ДРУК"/>
      <sheetName val="Графіки"/>
    </sheetNames>
    <sheetDataSet>
      <sheetData sheetId="8">
        <row r="53">
          <cell r="G53">
            <v>1060.73929</v>
          </cell>
          <cell r="I53">
            <v>1060.73929</v>
          </cell>
          <cell r="J53">
            <v>1060.73929</v>
          </cell>
        </row>
        <row r="54">
          <cell r="G54">
            <v>233.36264380000003</v>
          </cell>
          <cell r="I54">
            <v>233.36264380000003</v>
          </cell>
          <cell r="J54">
            <v>233.36264380000003</v>
          </cell>
        </row>
        <row r="56">
          <cell r="G56">
            <v>826.3838799999999</v>
          </cell>
          <cell r="I56">
            <v>532.70327</v>
          </cell>
          <cell r="J56">
            <v>826.3838799999999</v>
          </cell>
        </row>
        <row r="57">
          <cell r="G57">
            <v>175.917897535</v>
          </cell>
          <cell r="I57">
            <v>111.30816333499999</v>
          </cell>
          <cell r="J57">
            <v>175.917897535</v>
          </cell>
        </row>
        <row r="136">
          <cell r="G136">
            <v>166.53075</v>
          </cell>
          <cell r="I136">
            <v>166.53075</v>
          </cell>
          <cell r="J136">
            <v>166.53075</v>
          </cell>
        </row>
        <row r="137">
          <cell r="G137">
            <v>294.31039000000004</v>
          </cell>
          <cell r="I137">
            <v>294.31039000000004</v>
          </cell>
          <cell r="J137">
            <v>294.31039000000004</v>
          </cell>
        </row>
        <row r="138">
          <cell r="G138">
            <v>617.29782</v>
          </cell>
          <cell r="I138">
            <v>617.29782</v>
          </cell>
          <cell r="J138">
            <v>617.29782</v>
          </cell>
        </row>
        <row r="139">
          <cell r="G139">
            <v>149.13108000000003</v>
          </cell>
          <cell r="I139">
            <v>149.13108000000003</v>
          </cell>
          <cell r="J139">
            <v>149.13108000000003</v>
          </cell>
        </row>
        <row r="140">
          <cell r="G140">
            <v>198.41340999999997</v>
          </cell>
          <cell r="I140">
            <v>198.41340999999997</v>
          </cell>
          <cell r="J140">
            <v>198.41340999999997</v>
          </cell>
        </row>
        <row r="141">
          <cell r="G141">
            <v>461.43971999999997</v>
          </cell>
          <cell r="I141">
            <v>167.75911000000002</v>
          </cell>
          <cell r="J141">
            <v>461.43971999999997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zoomScalePageLayoutView="0" workbookViewId="0" topLeftCell="A33">
      <selection activeCell="A1" sqref="A1"/>
    </sheetView>
  </sheetViews>
  <sheetFormatPr defaultColWidth="9.140625" defaultRowHeight="15"/>
  <cols>
    <col min="1" max="1" width="64.140625" style="0" customWidth="1"/>
    <col min="2" max="2" width="12.28125" style="0" customWidth="1"/>
    <col min="3" max="3" width="10.421875" style="0" customWidth="1"/>
    <col min="4" max="4" width="17.7109375" style="0" customWidth="1"/>
    <col min="5" max="5" width="19.421875" style="0" customWidth="1"/>
    <col min="6" max="6" width="20.421875" style="0" customWidth="1"/>
    <col min="7" max="7" width="19.28125" style="0" customWidth="1"/>
    <col min="8" max="8" width="17.8515625" style="0" customWidth="1"/>
    <col min="9" max="9" width="17.57421875" style="0" customWidth="1"/>
    <col min="10" max="10" width="18.7109375" style="0" customWidth="1"/>
  </cols>
  <sheetData>
    <row r="2" spans="7:10" ht="18.75">
      <c r="G2" s="68" t="s">
        <v>153</v>
      </c>
      <c r="H2" s="68"/>
      <c r="I2" s="68"/>
      <c r="J2" s="68"/>
    </row>
    <row r="3" spans="7:10" ht="18.75">
      <c r="G3" s="68" t="s">
        <v>157</v>
      </c>
      <c r="H3" s="68"/>
      <c r="I3" s="68" t="s">
        <v>156</v>
      </c>
      <c r="J3" s="68"/>
    </row>
    <row r="4" spans="7:10" ht="18.75">
      <c r="G4" s="68" t="s">
        <v>154</v>
      </c>
      <c r="H4" s="68"/>
      <c r="I4" s="68"/>
      <c r="J4" s="68"/>
    </row>
    <row r="5" spans="7:10" ht="18.75">
      <c r="G5" s="68"/>
      <c r="H5" s="68"/>
      <c r="I5" s="68"/>
      <c r="J5" s="68"/>
    </row>
    <row r="6" spans="7:10" ht="18.75">
      <c r="G6" s="68"/>
      <c r="H6" s="68"/>
      <c r="I6" s="68"/>
      <c r="J6" s="68"/>
    </row>
    <row r="7" spans="1:10" ht="20.25">
      <c r="A7" s="25" t="s">
        <v>0</v>
      </c>
      <c r="B7" s="25"/>
      <c r="C7" s="25"/>
      <c r="D7" s="25"/>
      <c r="E7" s="25"/>
      <c r="F7" s="25"/>
      <c r="G7" s="25" t="s">
        <v>1</v>
      </c>
      <c r="H7" s="26"/>
      <c r="I7" s="25"/>
      <c r="J7" s="25"/>
    </row>
    <row r="8" spans="1:10" ht="9" customHeight="1">
      <c r="A8" s="27"/>
      <c r="B8" s="25"/>
      <c r="C8" s="25"/>
      <c r="D8" s="25"/>
      <c r="E8" s="25"/>
      <c r="F8" s="25"/>
      <c r="G8" s="27"/>
      <c r="H8" s="28"/>
      <c r="I8" s="27"/>
      <c r="J8" s="27"/>
    </row>
    <row r="9" spans="1:10" ht="20.25">
      <c r="A9" s="26" t="s">
        <v>2</v>
      </c>
      <c r="B9" s="26"/>
      <c r="C9" s="26"/>
      <c r="D9" s="26"/>
      <c r="E9" s="26"/>
      <c r="F9" s="26"/>
      <c r="G9" s="26" t="s">
        <v>2</v>
      </c>
      <c r="H9" s="26"/>
      <c r="I9" s="26"/>
      <c r="J9" s="26"/>
    </row>
    <row r="10" spans="1:10" ht="12" customHeight="1">
      <c r="A10" s="25"/>
      <c r="B10" s="25" t="s">
        <v>3</v>
      </c>
      <c r="C10" s="25"/>
      <c r="D10" s="25"/>
      <c r="E10" s="25"/>
      <c r="F10" s="25"/>
      <c r="G10" s="27" t="s">
        <v>3</v>
      </c>
      <c r="H10" s="28"/>
      <c r="I10" s="27"/>
      <c r="J10" s="27"/>
    </row>
    <row r="11" spans="1:10" ht="20.25">
      <c r="A11" s="29" t="s">
        <v>4</v>
      </c>
      <c r="B11" s="26"/>
      <c r="C11" s="26"/>
      <c r="D11" s="26"/>
      <c r="E11" s="26"/>
      <c r="F11" s="26"/>
      <c r="G11" s="26" t="s">
        <v>4</v>
      </c>
      <c r="H11" s="26"/>
      <c r="I11" s="26"/>
      <c r="J11" s="26"/>
    </row>
    <row r="12" spans="1:10" ht="12.75" customHeight="1">
      <c r="A12" s="25"/>
      <c r="B12" s="25"/>
      <c r="C12" s="25"/>
      <c r="D12" s="25"/>
      <c r="E12" s="25"/>
      <c r="F12" s="25"/>
      <c r="G12" s="27"/>
      <c r="H12" s="28"/>
      <c r="I12" s="27"/>
      <c r="J12" s="25"/>
    </row>
    <row r="13" spans="1:10" ht="20.25">
      <c r="A13" s="30" t="s">
        <v>5</v>
      </c>
      <c r="B13" s="25"/>
      <c r="C13" s="25"/>
      <c r="D13" s="25"/>
      <c r="E13" s="25"/>
      <c r="F13" s="25"/>
      <c r="G13" s="101" t="s">
        <v>5</v>
      </c>
      <c r="H13" s="101"/>
      <c r="I13" s="101"/>
      <c r="J13" s="25"/>
    </row>
    <row r="14" spans="1:10" ht="18.75">
      <c r="A14" s="1"/>
      <c r="B14" s="23"/>
      <c r="C14" s="23"/>
      <c r="D14" s="23"/>
      <c r="E14" s="23"/>
      <c r="F14" s="1"/>
      <c r="G14" s="1"/>
      <c r="H14" s="1"/>
      <c r="I14" s="1"/>
      <c r="J14" s="1"/>
    </row>
    <row r="15" spans="1:10" ht="2.25" customHeight="1">
      <c r="A15" s="1"/>
      <c r="B15" s="23"/>
      <c r="C15" s="23"/>
      <c r="D15" s="23"/>
      <c r="E15" s="23"/>
      <c r="F15" s="1"/>
      <c r="G15" s="1"/>
      <c r="H15" s="1"/>
      <c r="I15" s="1"/>
      <c r="J15" s="1"/>
    </row>
    <row r="16" spans="1:10" ht="15.75" customHeight="1" hidden="1">
      <c r="A16" s="1"/>
      <c r="B16" s="23"/>
      <c r="C16" s="23"/>
      <c r="D16" s="23"/>
      <c r="E16" s="23"/>
      <c r="F16" s="1"/>
      <c r="G16" s="1"/>
      <c r="H16" s="1"/>
      <c r="I16" s="1"/>
      <c r="J16" s="1"/>
    </row>
    <row r="17" spans="1:10" ht="18.75">
      <c r="A17" s="1"/>
      <c r="B17" s="23"/>
      <c r="C17" s="23"/>
      <c r="D17" s="23"/>
      <c r="E17" s="23"/>
      <c r="F17" s="1"/>
      <c r="G17" s="1"/>
      <c r="H17" s="1"/>
      <c r="I17" s="1"/>
      <c r="J17" s="1"/>
    </row>
    <row r="18" spans="1:10" ht="18.75">
      <c r="A18" s="1"/>
      <c r="B18" s="23"/>
      <c r="C18" s="23"/>
      <c r="D18" s="23"/>
      <c r="E18" s="23"/>
      <c r="F18" s="1"/>
      <c r="G18" s="1"/>
      <c r="H18" s="102" t="s">
        <v>6</v>
      </c>
      <c r="I18" s="102"/>
      <c r="J18" s="21" t="s">
        <v>155</v>
      </c>
    </row>
    <row r="19" spans="1:10" ht="18.75">
      <c r="A19" s="1"/>
      <c r="B19" s="23"/>
      <c r="C19" s="23"/>
      <c r="D19" s="23"/>
      <c r="E19" s="23"/>
      <c r="F19" s="1"/>
      <c r="G19" s="1"/>
      <c r="H19" s="102" t="s">
        <v>7</v>
      </c>
      <c r="I19" s="102"/>
      <c r="J19" s="21"/>
    </row>
    <row r="20" spans="1:10" ht="18.75">
      <c r="A20" s="1"/>
      <c r="B20" s="23"/>
      <c r="C20" s="23"/>
      <c r="D20" s="23"/>
      <c r="E20" s="23"/>
      <c r="F20" s="1"/>
      <c r="G20" s="1"/>
      <c r="H20" s="102" t="s">
        <v>8</v>
      </c>
      <c r="I20" s="102"/>
      <c r="J20" s="21"/>
    </row>
    <row r="21" spans="1:10" ht="18.75">
      <c r="A21" s="1"/>
      <c r="B21" s="23"/>
      <c r="C21" s="23"/>
      <c r="D21" s="23"/>
      <c r="E21" s="23"/>
      <c r="F21" s="1"/>
      <c r="G21" s="1"/>
      <c r="H21" s="102" t="s">
        <v>9</v>
      </c>
      <c r="I21" s="102"/>
      <c r="J21" s="21"/>
    </row>
    <row r="22" spans="1:10" ht="18.75">
      <c r="A22" s="1"/>
      <c r="B22" s="23"/>
      <c r="C22" s="23"/>
      <c r="D22" s="23"/>
      <c r="E22" s="23"/>
      <c r="F22" s="1"/>
      <c r="G22" s="1"/>
      <c r="H22" s="70" t="s">
        <v>10</v>
      </c>
      <c r="I22" s="70"/>
      <c r="J22" s="70"/>
    </row>
    <row r="23" spans="1:10" ht="18.75">
      <c r="A23" s="1"/>
      <c r="B23" s="23"/>
      <c r="C23" s="23"/>
      <c r="D23" s="23"/>
      <c r="E23" s="23"/>
      <c r="F23" s="1"/>
      <c r="G23" s="1"/>
      <c r="H23" s="1"/>
      <c r="I23" s="1"/>
      <c r="J23" s="1"/>
    </row>
    <row r="24" spans="1:10" ht="18.75">
      <c r="A24" s="1"/>
      <c r="B24" s="23"/>
      <c r="C24" s="23"/>
      <c r="D24" s="23"/>
      <c r="E24" s="23"/>
      <c r="F24" s="1"/>
      <c r="G24" s="1"/>
      <c r="H24" s="1"/>
      <c r="I24" s="1"/>
      <c r="J24" s="1"/>
    </row>
    <row r="25" spans="1:10" ht="18.75">
      <c r="A25" s="31" t="s">
        <v>11</v>
      </c>
      <c r="B25" s="32">
        <v>2019</v>
      </c>
      <c r="C25" s="33"/>
      <c r="D25" s="33"/>
      <c r="E25" s="33"/>
      <c r="F25" s="33"/>
      <c r="G25" s="34"/>
      <c r="H25" s="106" t="s">
        <v>12</v>
      </c>
      <c r="I25" s="106"/>
      <c r="J25" s="107"/>
    </row>
    <row r="26" spans="1:10" ht="69.75" customHeight="1">
      <c r="A26" s="35" t="s">
        <v>13</v>
      </c>
      <c r="B26" s="108" t="s">
        <v>128</v>
      </c>
      <c r="C26" s="109"/>
      <c r="D26" s="109"/>
      <c r="E26" s="109"/>
      <c r="F26" s="109"/>
      <c r="G26" s="74"/>
      <c r="H26" s="104" t="s">
        <v>14</v>
      </c>
      <c r="I26" s="105"/>
      <c r="J26" s="36">
        <v>37650571</v>
      </c>
    </row>
    <row r="27" spans="1:10" ht="15.75" customHeight="1">
      <c r="A27" s="35" t="s">
        <v>15</v>
      </c>
      <c r="B27" s="72" t="s">
        <v>129</v>
      </c>
      <c r="C27" s="73"/>
      <c r="D27" s="73"/>
      <c r="E27" s="73"/>
      <c r="F27" s="73"/>
      <c r="G27" s="37"/>
      <c r="H27" s="104" t="s">
        <v>16</v>
      </c>
      <c r="I27" s="105"/>
      <c r="J27" s="36">
        <v>150</v>
      </c>
    </row>
    <row r="28" spans="1:10" ht="15.75" customHeight="1">
      <c r="A28" s="35" t="s">
        <v>17</v>
      </c>
      <c r="B28" s="72" t="s">
        <v>130</v>
      </c>
      <c r="C28" s="73"/>
      <c r="D28" s="73"/>
      <c r="E28" s="73"/>
      <c r="F28" s="73"/>
      <c r="G28" s="37"/>
      <c r="H28" s="104" t="s">
        <v>18</v>
      </c>
      <c r="I28" s="105"/>
      <c r="J28" s="36">
        <v>5322800000</v>
      </c>
    </row>
    <row r="29" spans="1:10" ht="17.25" customHeight="1">
      <c r="A29" s="35" t="s">
        <v>141</v>
      </c>
      <c r="B29" s="72" t="s">
        <v>131</v>
      </c>
      <c r="C29" s="73"/>
      <c r="D29" s="73"/>
      <c r="E29" s="73"/>
      <c r="F29" s="73"/>
      <c r="G29" s="38"/>
      <c r="H29" s="104" t="s">
        <v>19</v>
      </c>
      <c r="I29" s="105"/>
      <c r="J29" s="36">
        <v>17184</v>
      </c>
    </row>
    <row r="30" spans="1:10" ht="18" customHeight="1">
      <c r="A30" s="35" t="s">
        <v>20</v>
      </c>
      <c r="B30" s="108" t="s">
        <v>132</v>
      </c>
      <c r="C30" s="109"/>
      <c r="D30" s="109"/>
      <c r="E30" s="109"/>
      <c r="F30" s="109"/>
      <c r="G30" s="74"/>
      <c r="H30" s="104" t="s">
        <v>21</v>
      </c>
      <c r="I30" s="105"/>
      <c r="J30" s="36">
        <v>91500</v>
      </c>
    </row>
    <row r="31" spans="1:10" ht="18" customHeight="1">
      <c r="A31" s="35" t="s">
        <v>22</v>
      </c>
      <c r="B31" s="72" t="s">
        <v>133</v>
      </c>
      <c r="C31" s="73"/>
      <c r="D31" s="73"/>
      <c r="E31" s="73"/>
      <c r="F31" s="73"/>
      <c r="G31" s="38"/>
      <c r="H31" s="104" t="s">
        <v>23</v>
      </c>
      <c r="I31" s="105"/>
      <c r="J31" s="36" t="s">
        <v>138</v>
      </c>
    </row>
    <row r="32" spans="1:10" ht="18" customHeight="1">
      <c r="A32" s="35" t="s">
        <v>24</v>
      </c>
      <c r="B32" s="72" t="s">
        <v>25</v>
      </c>
      <c r="C32" s="73"/>
      <c r="D32" s="73"/>
      <c r="E32" s="73"/>
      <c r="F32" s="73"/>
      <c r="G32" s="39"/>
      <c r="H32" s="40"/>
      <c r="I32" s="40"/>
      <c r="J32" s="41"/>
    </row>
    <row r="33" spans="1:10" ht="16.5" customHeight="1">
      <c r="A33" s="35" t="s">
        <v>26</v>
      </c>
      <c r="B33" s="72" t="s">
        <v>134</v>
      </c>
      <c r="C33" s="73"/>
      <c r="D33" s="73"/>
      <c r="E33" s="73"/>
      <c r="F33" s="73"/>
      <c r="G33" s="39"/>
      <c r="H33" s="42"/>
      <c r="I33" s="42"/>
      <c r="J33" s="43"/>
    </row>
    <row r="34" spans="1:10" ht="18" customHeight="1">
      <c r="A34" s="35" t="s">
        <v>27</v>
      </c>
      <c r="B34" s="72">
        <v>98</v>
      </c>
      <c r="C34" s="73"/>
      <c r="D34" s="73"/>
      <c r="E34" s="73"/>
      <c r="F34" s="73"/>
      <c r="G34" s="38"/>
      <c r="H34" s="72" t="s">
        <v>28</v>
      </c>
      <c r="I34" s="73"/>
      <c r="J34" s="74"/>
    </row>
    <row r="35" spans="1:10" ht="22.5" customHeight="1">
      <c r="A35" s="35" t="s">
        <v>29</v>
      </c>
      <c r="B35" s="72" t="s">
        <v>135</v>
      </c>
      <c r="C35" s="73"/>
      <c r="D35" s="73"/>
      <c r="E35" s="73"/>
      <c r="F35" s="73"/>
      <c r="G35" s="103"/>
      <c r="H35" s="72" t="s">
        <v>30</v>
      </c>
      <c r="I35" s="73"/>
      <c r="J35" s="74"/>
    </row>
    <row r="36" spans="1:10" ht="16.5" customHeight="1">
      <c r="A36" s="35" t="s">
        <v>31</v>
      </c>
      <c r="B36" s="72" t="s">
        <v>136</v>
      </c>
      <c r="C36" s="73"/>
      <c r="D36" s="73"/>
      <c r="E36" s="73"/>
      <c r="F36" s="73"/>
      <c r="G36" s="44"/>
      <c r="H36" s="45"/>
      <c r="I36" s="45"/>
      <c r="J36" s="38"/>
    </row>
    <row r="37" spans="1:10" ht="17.25" customHeight="1">
      <c r="A37" s="35" t="s">
        <v>32</v>
      </c>
      <c r="B37" s="72" t="s">
        <v>137</v>
      </c>
      <c r="C37" s="73"/>
      <c r="D37" s="73"/>
      <c r="E37" s="73"/>
      <c r="F37" s="73"/>
      <c r="G37" s="46"/>
      <c r="H37" s="47"/>
      <c r="I37" s="47"/>
      <c r="J37" s="37"/>
    </row>
    <row r="38" spans="1:10" ht="18.75">
      <c r="A38" s="1"/>
      <c r="B38" s="23"/>
      <c r="C38" s="23"/>
      <c r="D38" s="23"/>
      <c r="E38" s="23"/>
      <c r="F38" s="1"/>
      <c r="G38" s="1"/>
      <c r="H38" s="1"/>
      <c r="I38" s="1"/>
      <c r="J38" s="1"/>
    </row>
    <row r="39" spans="1:10" ht="20.25">
      <c r="A39" s="100" t="s">
        <v>142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18.75">
      <c r="A40" s="2"/>
      <c r="B40" s="3"/>
      <c r="C40" s="2"/>
      <c r="D40" s="2"/>
      <c r="E40" s="2"/>
      <c r="F40" s="2"/>
      <c r="G40" s="2"/>
      <c r="H40" s="2"/>
      <c r="I40" s="2"/>
      <c r="J40" s="2"/>
    </row>
    <row r="41" spans="1:10" ht="18.75" customHeight="1">
      <c r="A41" s="70" t="s">
        <v>33</v>
      </c>
      <c r="B41" s="71" t="s">
        <v>34</v>
      </c>
      <c r="C41" s="71" t="s">
        <v>143</v>
      </c>
      <c r="D41" s="71" t="s">
        <v>144</v>
      </c>
      <c r="E41" s="71" t="s">
        <v>145</v>
      </c>
      <c r="F41" s="71" t="s">
        <v>146</v>
      </c>
      <c r="G41" s="71" t="s">
        <v>35</v>
      </c>
      <c r="H41" s="71"/>
      <c r="I41" s="71"/>
      <c r="J41" s="71"/>
    </row>
    <row r="42" spans="1:10" ht="18.75">
      <c r="A42" s="70"/>
      <c r="B42" s="71"/>
      <c r="C42" s="71"/>
      <c r="D42" s="71"/>
      <c r="E42" s="71"/>
      <c r="F42" s="71"/>
      <c r="G42" s="4" t="s">
        <v>36</v>
      </c>
      <c r="H42" s="4" t="s">
        <v>37</v>
      </c>
      <c r="I42" s="4" t="s">
        <v>38</v>
      </c>
      <c r="J42" s="4" t="s">
        <v>39</v>
      </c>
    </row>
    <row r="43" spans="1:10" ht="18.75">
      <c r="A43" s="21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</row>
    <row r="44" spans="1:10" ht="18.75">
      <c r="A44" s="83" t="s">
        <v>40</v>
      </c>
      <c r="B44" s="84"/>
      <c r="C44" s="84"/>
      <c r="D44" s="84"/>
      <c r="E44" s="84"/>
      <c r="F44" s="84"/>
      <c r="G44" s="84"/>
      <c r="H44" s="84"/>
      <c r="I44" s="84"/>
      <c r="J44" s="85"/>
    </row>
    <row r="45" spans="1:10" ht="18.75">
      <c r="A45" s="83" t="s">
        <v>41</v>
      </c>
      <c r="B45" s="84"/>
      <c r="C45" s="84"/>
      <c r="D45" s="84"/>
      <c r="E45" s="84"/>
      <c r="F45" s="84"/>
      <c r="G45" s="84"/>
      <c r="H45" s="84"/>
      <c r="I45" s="84"/>
      <c r="J45" s="85"/>
    </row>
    <row r="46" spans="1:10" ht="33.75" customHeight="1">
      <c r="A46" s="5" t="s">
        <v>42</v>
      </c>
      <c r="B46" s="6">
        <v>1010</v>
      </c>
      <c r="C46" s="55"/>
      <c r="D46" s="55">
        <v>5779.3</v>
      </c>
      <c r="E46" s="48">
        <v>5779.3</v>
      </c>
      <c r="F46" s="24">
        <f aca="true" t="shared" si="0" ref="F46:F56">G46+H46+I46+J46</f>
        <v>6440.619979022093</v>
      </c>
      <c r="G46" s="54">
        <f>('[1]01_Доходи'!E17+'[1]01_Доходи'!E18+'[1]01_Доходи'!D1368+'[1]01_Доходи'!D1369)/1000</f>
        <v>1304.1896611408056</v>
      </c>
      <c r="H46" s="54">
        <f>('[1]01_Доходи'!F17+'[1]01_Доходи'!E1368++'[1]01_Доходи'!E1369)/1000</f>
        <v>1463.1436032618292</v>
      </c>
      <c r="I46" s="54">
        <f>('[1]01_Доходи'!G17+'[1]01_Доходи'!F1368++'[1]01_Доходи'!F1369)/1000</f>
        <v>1800.0606996834972</v>
      </c>
      <c r="J46" s="54">
        <f>('[1]01_Доходи'!H17+'[1]01_Доходи'!G1368++'[1]01_Доходи'!G1369)/1000</f>
        <v>1873.2260149359606</v>
      </c>
    </row>
    <row r="47" spans="1:10" ht="33.75" customHeight="1">
      <c r="A47" s="5" t="s">
        <v>43</v>
      </c>
      <c r="B47" s="6">
        <v>1020</v>
      </c>
      <c r="C47" s="55"/>
      <c r="D47" s="55">
        <f>SUM(D48:D50)</f>
        <v>5500</v>
      </c>
      <c r="E47" s="24">
        <f>SUM(E48:E50)</f>
        <v>5500</v>
      </c>
      <c r="F47" s="24">
        <f t="shared" si="0"/>
        <v>3155</v>
      </c>
      <c r="G47" s="20">
        <f>SUM(G48:G50)</f>
        <v>788.75</v>
      </c>
      <c r="H47" s="20">
        <f>SUM(H48:H50)</f>
        <v>788.75</v>
      </c>
      <c r="I47" s="20">
        <f>SUM(I48:I50)</f>
        <v>788.75</v>
      </c>
      <c r="J47" s="20">
        <f>SUM(J48:J50)</f>
        <v>788.75</v>
      </c>
    </row>
    <row r="48" spans="1:10" ht="35.25" customHeight="1">
      <c r="A48" s="7" t="s">
        <v>44</v>
      </c>
      <c r="B48" s="6">
        <v>1021</v>
      </c>
      <c r="C48" s="55"/>
      <c r="D48" s="55"/>
      <c r="E48" s="55"/>
      <c r="F48" s="24"/>
      <c r="G48" s="54"/>
      <c r="H48" s="54"/>
      <c r="I48" s="54"/>
      <c r="J48" s="54"/>
    </row>
    <row r="49" spans="1:10" ht="60" customHeight="1">
      <c r="A49" s="7" t="s">
        <v>45</v>
      </c>
      <c r="B49" s="6">
        <v>1022</v>
      </c>
      <c r="C49" s="55"/>
      <c r="D49" s="55">
        <v>5500</v>
      </c>
      <c r="E49" s="55">
        <v>5500</v>
      </c>
      <c r="F49" s="24">
        <f t="shared" si="0"/>
        <v>3155</v>
      </c>
      <c r="G49" s="54">
        <v>788.75</v>
      </c>
      <c r="H49" s="54">
        <v>788.75</v>
      </c>
      <c r="I49" s="54">
        <v>788.75</v>
      </c>
      <c r="J49" s="54">
        <v>788.75</v>
      </c>
    </row>
    <row r="50" spans="1:10" ht="24.75" customHeight="1">
      <c r="A50" s="7" t="s">
        <v>46</v>
      </c>
      <c r="B50" s="6">
        <v>1023</v>
      </c>
      <c r="C50" s="55"/>
      <c r="D50" s="55"/>
      <c r="E50" s="55"/>
      <c r="F50" s="24"/>
      <c r="G50" s="54"/>
      <c r="H50" s="54"/>
      <c r="I50" s="54"/>
      <c r="J50" s="54"/>
    </row>
    <row r="51" spans="1:10" ht="30" customHeight="1">
      <c r="A51" s="5" t="s">
        <v>47</v>
      </c>
      <c r="B51" s="6">
        <v>1030</v>
      </c>
      <c r="C51" s="55"/>
      <c r="D51" s="55">
        <f>SUM(D52:D54)</f>
        <v>167.94</v>
      </c>
      <c r="E51" s="24">
        <f>SUM(E52:E54)</f>
        <v>167.94</v>
      </c>
      <c r="F51" s="24">
        <f t="shared" si="0"/>
        <v>172</v>
      </c>
      <c r="G51" s="20">
        <f>SUM(G52:G54)+'[1]01_Доходи'!D1373</f>
        <v>79</v>
      </c>
      <c r="H51" s="20">
        <f>SUM(H52:H54)+'[1]01_Доходи'!E1373</f>
        <v>7</v>
      </c>
      <c r="I51" s="20">
        <f>SUM(I52:I54)+'[1]01_Доходи'!F1373</f>
        <v>7</v>
      </c>
      <c r="J51" s="20">
        <f>SUM(J52:J54)+'[1]01_Доходи'!G1373</f>
        <v>79</v>
      </c>
    </row>
    <row r="52" spans="1:10" ht="32.25" customHeight="1">
      <c r="A52" s="7" t="s">
        <v>48</v>
      </c>
      <c r="B52" s="21">
        <v>1031</v>
      </c>
      <c r="C52" s="55"/>
      <c r="D52" s="55">
        <v>167.94</v>
      </c>
      <c r="E52" s="48">
        <v>167.94</v>
      </c>
      <c r="F52" s="24">
        <f t="shared" si="0"/>
        <v>172</v>
      </c>
      <c r="G52" s="54">
        <f>('[1]01_Доходи'!D1370)/1000</f>
        <v>79</v>
      </c>
      <c r="H52" s="54">
        <f>('[1]01_Доходи'!E1370)/1000</f>
        <v>7</v>
      </c>
      <c r="I52" s="54">
        <f>('[1]01_Доходи'!F1370)/1000</f>
        <v>7</v>
      </c>
      <c r="J52" s="54">
        <f>('[1]01_Доходи'!G1370)/1000</f>
        <v>79</v>
      </c>
    </row>
    <row r="53" spans="1:10" ht="25.5" customHeight="1">
      <c r="A53" s="7" t="s">
        <v>49</v>
      </c>
      <c r="B53" s="21">
        <v>1032</v>
      </c>
      <c r="C53" s="55"/>
      <c r="D53" s="55"/>
      <c r="E53" s="55"/>
      <c r="F53" s="24"/>
      <c r="G53" s="54"/>
      <c r="H53" s="54"/>
      <c r="I53" s="54"/>
      <c r="J53" s="54"/>
    </row>
    <row r="54" spans="1:10" ht="18.75">
      <c r="A54" s="7" t="s">
        <v>50</v>
      </c>
      <c r="B54" s="21">
        <v>1033</v>
      </c>
      <c r="C54" s="55"/>
      <c r="D54" s="55"/>
      <c r="E54" s="55"/>
      <c r="F54" s="24"/>
      <c r="G54" s="54"/>
      <c r="H54" s="54"/>
      <c r="I54" s="54"/>
      <c r="J54" s="54"/>
    </row>
    <row r="55" spans="1:10" ht="24" customHeight="1">
      <c r="A55" s="5" t="s">
        <v>51</v>
      </c>
      <c r="B55" s="21">
        <v>1040</v>
      </c>
      <c r="C55" s="55"/>
      <c r="D55" s="55">
        <v>31</v>
      </c>
      <c r="E55" s="24">
        <v>31</v>
      </c>
      <c r="F55" s="24">
        <f t="shared" si="0"/>
        <v>12</v>
      </c>
      <c r="G55" s="20">
        <f>G57+G56</f>
        <v>3</v>
      </c>
      <c r="H55" s="20">
        <f>H57+H56</f>
        <v>3</v>
      </c>
      <c r="I55" s="20">
        <f>I57+I56</f>
        <v>3</v>
      </c>
      <c r="J55" s="20">
        <f>J57+J56</f>
        <v>3</v>
      </c>
    </row>
    <row r="56" spans="1:10" ht="24" customHeight="1">
      <c r="A56" s="7" t="s">
        <v>52</v>
      </c>
      <c r="B56" s="21">
        <v>1041</v>
      </c>
      <c r="C56" s="55"/>
      <c r="D56" s="55">
        <v>6</v>
      </c>
      <c r="E56" s="48">
        <v>6</v>
      </c>
      <c r="F56" s="24">
        <f t="shared" si="0"/>
        <v>12</v>
      </c>
      <c r="G56" s="54">
        <f>('[1]01_Доходи'!D1371)/1000</f>
        <v>3</v>
      </c>
      <c r="H56" s="54">
        <f>('[1]01_Доходи'!E1371)/1000</f>
        <v>3</v>
      </c>
      <c r="I56" s="54">
        <f>('[1]01_Доходи'!F1371)/1000</f>
        <v>3</v>
      </c>
      <c r="J56" s="54">
        <f>('[1]01_Доходи'!G1371)/1000</f>
        <v>3</v>
      </c>
    </row>
    <row r="57" spans="1:10" ht="26.25" customHeight="1">
      <c r="A57" s="7" t="s">
        <v>151</v>
      </c>
      <c r="B57" s="21">
        <v>1042</v>
      </c>
      <c r="C57" s="55"/>
      <c r="D57" s="55">
        <v>25</v>
      </c>
      <c r="E57" s="48">
        <v>25</v>
      </c>
      <c r="F57" s="24"/>
      <c r="G57" s="54"/>
      <c r="H57" s="54"/>
      <c r="I57" s="54"/>
      <c r="J57" s="54"/>
    </row>
    <row r="58" spans="1:10" ht="18.75">
      <c r="A58" s="83" t="s">
        <v>53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22.5" customHeight="1">
      <c r="A59" s="5" t="s">
        <v>54</v>
      </c>
      <c r="B59" s="21">
        <v>1050</v>
      </c>
      <c r="C59" s="53"/>
      <c r="D59" s="12">
        <v>3831.6</v>
      </c>
      <c r="E59" s="12">
        <v>3831.6</v>
      </c>
      <c r="F59" s="20">
        <f>G59+H59+I59+J59</f>
        <v>4598.730800000001</v>
      </c>
      <c r="G59" s="54">
        <f>('[1]02_Видатки'!AQ46+'[1]02_Видатки'!AQ64+'[1]02_Видатки'!AQ77)/1000</f>
        <v>1096.3834500000003</v>
      </c>
      <c r="H59" s="54">
        <f>('[1]02_Видатки'!AR46+'[1]02_Видатки'!AR64+'[1]02_Видатки'!AR77)/1000</f>
        <v>1309.5804500000002</v>
      </c>
      <c r="I59" s="54">
        <f>('[1]02_Видатки'!AS46+'[1]02_Видатки'!AS64+'[1]02_Видатки'!AS77)/1000</f>
        <v>1096.3834500000003</v>
      </c>
      <c r="J59" s="54">
        <f>('[1]02_Видатки'!AT46+'[1]02_Видатки'!AT64+'[1]02_Видатки'!AT77)/1000</f>
        <v>1096.3834500000003</v>
      </c>
    </row>
    <row r="60" spans="1:10" ht="24" customHeight="1">
      <c r="A60" s="5" t="s">
        <v>55</v>
      </c>
      <c r="B60" s="21">
        <v>1060</v>
      </c>
      <c r="C60" s="53"/>
      <c r="D60" s="12">
        <v>842.96</v>
      </c>
      <c r="E60" s="12">
        <v>842.96</v>
      </c>
      <c r="F60" s="20">
        <f>G60+H60+I60+J60</f>
        <v>1011.7207760000001</v>
      </c>
      <c r="G60" s="54">
        <f>('[1]02_Видатки'!BB46+'[1]02_Видатки'!BB64+'[1]02_Видатки'!BB77)/1000</f>
        <v>241.20435900000004</v>
      </c>
      <c r="H60" s="54">
        <f>('[1]02_Видатки'!BC46+'[1]02_Видатки'!BC64+'[1]02_Видатки'!BC77)/1000</f>
        <v>288.10769899999997</v>
      </c>
      <c r="I60" s="54">
        <f>('[1]02_Видатки'!BD46+'[1]02_Видатки'!BD64+'[1]02_Видатки'!BD77)/1000</f>
        <v>241.20435900000004</v>
      </c>
      <c r="J60" s="54">
        <f>('[1]02_Видатки'!BE46+'[1]02_Видатки'!BE64+'[1]02_Видатки'!BE77)/1000</f>
        <v>241.20435900000004</v>
      </c>
    </row>
    <row r="61" spans="1:10" ht="18.75">
      <c r="A61" s="8" t="s">
        <v>56</v>
      </c>
      <c r="B61" s="21">
        <v>1070</v>
      </c>
      <c r="C61" s="88"/>
      <c r="D61" s="89"/>
      <c r="E61" s="89"/>
      <c r="F61" s="89"/>
      <c r="G61" s="89"/>
      <c r="H61" s="89"/>
      <c r="I61" s="89"/>
      <c r="J61" s="90"/>
    </row>
    <row r="62" spans="1:10" ht="23.25" customHeight="1">
      <c r="A62" s="7" t="s">
        <v>57</v>
      </c>
      <c r="B62" s="21">
        <v>1071</v>
      </c>
      <c r="C62" s="53"/>
      <c r="D62" s="12">
        <v>1873.74</v>
      </c>
      <c r="E62" s="12">
        <v>1873.74</v>
      </c>
      <c r="F62" s="20">
        <f aca="true" t="shared" si="1" ref="F62:F82">G62+H62+I62+J62</f>
        <v>3039.7837</v>
      </c>
      <c r="G62" s="54">
        <f>('[1]02_Видатки'!AQ28+'[1]02_Видатки'!AQ107+'[1]02_Видатки'!AQ134)/1000</f>
        <v>873.8646</v>
      </c>
      <c r="H62" s="54">
        <f>('[1]02_Видатки'!AR28+'[1]02_Видатки'!AR107+'[1]02_Видатки'!AR134)/1000</f>
        <v>707.7589</v>
      </c>
      <c r="I62" s="54">
        <f>('[1]02_Видатки'!AS28+'[1]02_Видатки'!AS107+'[1]02_Видатки'!AS134)/1000</f>
        <v>584.2955999999999</v>
      </c>
      <c r="J62" s="54">
        <f>('[1]02_Видатки'!AT28+'[1]02_Видатки'!AT107+'[1]02_Видатки'!AT134)/1000</f>
        <v>873.8646</v>
      </c>
    </row>
    <row r="63" spans="1:10" ht="26.25" customHeight="1">
      <c r="A63" s="7" t="s">
        <v>58</v>
      </c>
      <c r="B63" s="21">
        <v>1072</v>
      </c>
      <c r="C63" s="53"/>
      <c r="D63" s="12">
        <v>402</v>
      </c>
      <c r="E63" s="12">
        <v>402</v>
      </c>
      <c r="F63" s="20">
        <f t="shared" si="1"/>
        <v>644.7526914399999</v>
      </c>
      <c r="G63" s="54">
        <f>('[1]02_Видатки'!BB28+'[1]02_Видатки'!BB107+'[1]02_Видатки'!BB134)/1000</f>
        <v>186.42073393499996</v>
      </c>
      <c r="H63" s="54">
        <f>('[1]02_Видатки'!BC28+'[1]02_Видатки'!BC107+'[1]02_Видатки'!BC134)/1000</f>
        <v>149.195669635</v>
      </c>
      <c r="I63" s="54">
        <f>('[1]02_Видатки'!BD28+'[1]02_Видатки'!BD107+'[1]02_Видатки'!BD134)/1000</f>
        <v>122.71555393499999</v>
      </c>
      <c r="J63" s="54">
        <f>('[1]02_Видатки'!BE28+'[1]02_Видатки'!BE107+'[1]02_Видатки'!BE134)/1000</f>
        <v>186.42073393499996</v>
      </c>
    </row>
    <row r="64" spans="1:10" ht="32.25" customHeight="1">
      <c r="A64" s="7" t="s">
        <v>152</v>
      </c>
      <c r="B64" s="21">
        <v>1073</v>
      </c>
      <c r="C64" s="53"/>
      <c r="D64" s="12">
        <v>38.45</v>
      </c>
      <c r="E64" s="12">
        <v>38.45</v>
      </c>
      <c r="F64" s="20">
        <f t="shared" si="1"/>
        <v>45.66</v>
      </c>
      <c r="G64" s="54">
        <v>11.42</v>
      </c>
      <c r="H64" s="54">
        <v>11.41</v>
      </c>
      <c r="I64" s="54">
        <v>11.41</v>
      </c>
      <c r="J64" s="54">
        <v>11.42</v>
      </c>
    </row>
    <row r="65" spans="1:10" ht="25.5" customHeight="1">
      <c r="A65" s="9" t="s">
        <v>59</v>
      </c>
      <c r="B65" s="21">
        <v>1080</v>
      </c>
      <c r="C65" s="53"/>
      <c r="D65" s="12">
        <v>198</v>
      </c>
      <c r="E65" s="12">
        <v>198</v>
      </c>
      <c r="F65" s="20">
        <f t="shared" si="1"/>
        <v>296.58000000000004</v>
      </c>
      <c r="G65" s="54">
        <f>('[1]02_Видатки'!E183)/1000</f>
        <v>74.1</v>
      </c>
      <c r="H65" s="54">
        <f>('[1]02_Видатки'!F183)/1000</f>
        <v>74.2</v>
      </c>
      <c r="I65" s="54">
        <f>('[1]02_Видатки'!G183)/1000</f>
        <v>74.18</v>
      </c>
      <c r="J65" s="54">
        <f>('[1]02_Видатки'!H183)/1000</f>
        <v>74.1</v>
      </c>
    </row>
    <row r="66" spans="1:10" ht="27" customHeight="1">
      <c r="A66" s="5" t="s">
        <v>60</v>
      </c>
      <c r="B66" s="21">
        <v>1090</v>
      </c>
      <c r="C66" s="53"/>
      <c r="D66" s="53"/>
      <c r="E66" s="53"/>
      <c r="F66" s="20"/>
      <c r="G66" s="54"/>
      <c r="H66" s="54"/>
      <c r="I66" s="54"/>
      <c r="J66" s="54"/>
    </row>
    <row r="67" spans="1:10" ht="27.75" customHeight="1">
      <c r="A67" s="5" t="s">
        <v>61</v>
      </c>
      <c r="B67" s="21">
        <v>1100</v>
      </c>
      <c r="C67" s="53"/>
      <c r="D67" s="12">
        <v>592.25</v>
      </c>
      <c r="E67" s="12">
        <v>592.25</v>
      </c>
      <c r="F67" s="20">
        <f t="shared" si="1"/>
        <v>370.248</v>
      </c>
      <c r="G67" s="54">
        <f>('[1]02_Видатки'!E185)/1000</f>
        <v>92.5</v>
      </c>
      <c r="H67" s="54">
        <f>('[1]02_Видатки'!F185)/1000</f>
        <v>92.648</v>
      </c>
      <c r="I67" s="54">
        <f>('[1]02_Видатки'!G185)/1000</f>
        <v>92.6</v>
      </c>
      <c r="J67" s="54">
        <f>('[1]02_Видатки'!H185)/1000</f>
        <v>92.5</v>
      </c>
    </row>
    <row r="68" spans="1:10" ht="25.5" customHeight="1">
      <c r="A68" s="5" t="s">
        <v>62</v>
      </c>
      <c r="B68" s="21">
        <v>1110</v>
      </c>
      <c r="C68" s="53"/>
      <c r="D68" s="12">
        <v>16.9</v>
      </c>
      <c r="E68" s="12">
        <v>16.9</v>
      </c>
      <c r="F68" s="20">
        <f t="shared" si="1"/>
        <v>16.92</v>
      </c>
      <c r="G68" s="54">
        <f>('[1]02_Видатки'!AV28+'[1]02_Видатки'!AV46+'[1]02_Видатки'!AV64+'[1]02_Видатки'!AV77+'[1]02_Видатки'!AV107+'[1]02_Видатки'!AV134)/1000</f>
        <v>4.23</v>
      </c>
      <c r="H68" s="54">
        <f>('[1]02_Видатки'!AW28+'[1]02_Видатки'!AW46+'[1]02_Видатки'!AW64+'[1]02_Видатки'!AW77+'[1]02_Видатки'!AW107+'[1]02_Видатки'!AW134)/1000</f>
        <v>4.23</v>
      </c>
      <c r="I68" s="54">
        <f>('[1]02_Видатки'!AX28+'[1]02_Видатки'!AX46+'[1]02_Видатки'!AX64+'[1]02_Видатки'!AX77+'[1]02_Видатки'!AX107+'[1]02_Видатки'!AX134)/1000</f>
        <v>4.23</v>
      </c>
      <c r="J68" s="54">
        <f>('[1]02_Видатки'!AY28+'[1]02_Видатки'!AY46+'[1]02_Видатки'!AY64+'[1]02_Видатки'!AY77+'[1]02_Видатки'!AY107+'[1]02_Видатки'!AY134)/1000</f>
        <v>4.23</v>
      </c>
    </row>
    <row r="69" spans="1:10" ht="21.75" customHeight="1">
      <c r="A69" s="5" t="s">
        <v>63</v>
      </c>
      <c r="B69" s="21">
        <v>1120</v>
      </c>
      <c r="C69" s="53"/>
      <c r="D69" s="20">
        <f>SUM(D70:D75)</f>
        <v>1743.83</v>
      </c>
      <c r="E69" s="20">
        <f>SUM(E70:E75)</f>
        <v>1743.83</v>
      </c>
      <c r="F69" s="20">
        <f t="shared" si="1"/>
        <v>1339.9645999999998</v>
      </c>
      <c r="G69" s="20">
        <f>SUM(G70:G75)</f>
        <v>643.808</v>
      </c>
      <c r="H69" s="20">
        <f>SUM(H70:H75)</f>
        <v>31.4486</v>
      </c>
      <c r="I69" s="20">
        <v>94.99</v>
      </c>
      <c r="J69" s="20">
        <f>SUM(J70:J75)</f>
        <v>569.718</v>
      </c>
    </row>
    <row r="70" spans="1:10" ht="30" customHeight="1">
      <c r="A70" s="7" t="s">
        <v>64</v>
      </c>
      <c r="B70" s="21">
        <v>1121</v>
      </c>
      <c r="C70" s="53"/>
      <c r="D70" s="12">
        <v>120.4</v>
      </c>
      <c r="E70" s="12">
        <v>120.4</v>
      </c>
      <c r="F70" s="20">
        <f t="shared" si="1"/>
        <v>94.4</v>
      </c>
      <c r="G70" s="54">
        <v>51.5</v>
      </c>
      <c r="H70" s="54"/>
      <c r="I70" s="54"/>
      <c r="J70" s="54">
        <f>('[1]02_Видатки'!H145)/1000</f>
        <v>42.9</v>
      </c>
    </row>
    <row r="71" spans="1:10" ht="28.5" customHeight="1">
      <c r="A71" s="7" t="s">
        <v>65</v>
      </c>
      <c r="B71" s="21">
        <v>1122</v>
      </c>
      <c r="C71" s="53"/>
      <c r="D71" s="12">
        <v>7</v>
      </c>
      <c r="E71" s="12">
        <v>7</v>
      </c>
      <c r="F71" s="20">
        <f t="shared" si="1"/>
        <v>4</v>
      </c>
      <c r="G71" s="54">
        <f>('[1]02_Видатки'!E157+'[1]02_Видатки'!E154+'[1]02_Видатки'!E151)/1000</f>
        <v>1.2</v>
      </c>
      <c r="H71" s="54">
        <f>('[1]02_Видатки'!F157+'[1]02_Видатки'!F154+'[1]02_Видатки'!F151)/1000</f>
        <v>0.92</v>
      </c>
      <c r="I71" s="54">
        <f>('[1]02_Видатки'!G157+'[1]02_Видатки'!G154+'[1]02_Видатки'!G151)/1000</f>
        <v>0.96</v>
      </c>
      <c r="J71" s="54">
        <f>('[1]02_Видатки'!H157+'[1]02_Видатки'!H154+'[1]02_Видатки'!H151)/1000</f>
        <v>0.92</v>
      </c>
    </row>
    <row r="72" spans="1:10" ht="33" customHeight="1">
      <c r="A72" s="7" t="s">
        <v>66</v>
      </c>
      <c r="B72" s="21">
        <v>1123</v>
      </c>
      <c r="C72" s="53"/>
      <c r="D72" s="12">
        <v>257.9</v>
      </c>
      <c r="E72" s="12">
        <v>257.9</v>
      </c>
      <c r="F72" s="20">
        <f t="shared" si="1"/>
        <v>210.9846</v>
      </c>
      <c r="G72" s="54">
        <f>('[1]02_Видатки'!E167)/1000</f>
        <v>74.898</v>
      </c>
      <c r="H72" s="54">
        <f>('[1]02_Видатки'!F167)/1000</f>
        <v>30.528599999999997</v>
      </c>
      <c r="I72" s="54">
        <f>('[1]02_Видатки'!G167)/1000</f>
        <v>30.66</v>
      </c>
      <c r="J72" s="54">
        <f>('[1]02_Видатки'!H167)/1000</f>
        <v>74.898</v>
      </c>
    </row>
    <row r="73" spans="1:10" ht="24" customHeight="1">
      <c r="A73" s="7" t="s">
        <v>67</v>
      </c>
      <c r="B73" s="21">
        <v>1124</v>
      </c>
      <c r="C73" s="53"/>
      <c r="D73" s="12">
        <v>1228.23</v>
      </c>
      <c r="E73" s="12">
        <v>1228.23</v>
      </c>
      <c r="F73" s="20">
        <f t="shared" si="1"/>
        <v>909.71</v>
      </c>
      <c r="G73" s="54">
        <v>458.71</v>
      </c>
      <c r="H73" s="54"/>
      <c r="I73" s="54"/>
      <c r="J73" s="54">
        <f>('[1]02_Видатки'!H173)/1000</f>
        <v>451</v>
      </c>
    </row>
    <row r="74" spans="1:10" ht="30.75" customHeight="1">
      <c r="A74" s="7" t="s">
        <v>68</v>
      </c>
      <c r="B74" s="21">
        <v>1125</v>
      </c>
      <c r="C74" s="53"/>
      <c r="D74" s="12">
        <v>122.8</v>
      </c>
      <c r="E74" s="12">
        <v>122.8</v>
      </c>
      <c r="F74" s="20">
        <f t="shared" si="1"/>
        <v>113.3</v>
      </c>
      <c r="G74" s="54">
        <f>('[1]02_Видатки'!E186)/1000</f>
        <v>57.5</v>
      </c>
      <c r="H74" s="54"/>
      <c r="I74" s="54">
        <f>('[1]02_Видатки'!G186)/1000</f>
        <v>55.8</v>
      </c>
      <c r="J74" s="54"/>
    </row>
    <row r="75" spans="1:10" ht="30" customHeight="1">
      <c r="A75" s="7" t="s">
        <v>69</v>
      </c>
      <c r="B75" s="21">
        <v>1126</v>
      </c>
      <c r="C75" s="53"/>
      <c r="D75" s="12">
        <v>7.5</v>
      </c>
      <c r="E75" s="12">
        <v>7.5</v>
      </c>
      <c r="F75" s="20">
        <f t="shared" si="1"/>
        <v>7.5</v>
      </c>
      <c r="G75" s="54"/>
      <c r="H75" s="54"/>
      <c r="I75" s="54">
        <f>('[1]02_Видатки'!G187)/1000</f>
        <v>7.5</v>
      </c>
      <c r="J75" s="54"/>
    </row>
    <row r="76" spans="1:10" ht="45.75" customHeight="1">
      <c r="A76" s="5" t="s">
        <v>70</v>
      </c>
      <c r="B76" s="21">
        <v>1130</v>
      </c>
      <c r="C76" s="53"/>
      <c r="D76" s="12">
        <v>5.7</v>
      </c>
      <c r="E76" s="12">
        <v>5.7</v>
      </c>
      <c r="F76" s="20">
        <f t="shared" si="1"/>
        <v>5.7</v>
      </c>
      <c r="G76" s="54"/>
      <c r="H76" s="54"/>
      <c r="I76" s="54"/>
      <c r="J76" s="54">
        <f>('[1]02_Видатки'!H188)/1000</f>
        <v>5.7</v>
      </c>
    </row>
    <row r="77" spans="1:10" ht="24" customHeight="1">
      <c r="A77" s="5" t="s">
        <v>71</v>
      </c>
      <c r="B77" s="21">
        <v>1140</v>
      </c>
      <c r="C77" s="53"/>
      <c r="D77" s="12">
        <v>72</v>
      </c>
      <c r="E77" s="12">
        <v>72</v>
      </c>
      <c r="F77" s="20">
        <f t="shared" si="1"/>
        <v>1263.332</v>
      </c>
      <c r="G77" s="54">
        <f>('[1]02_Видатки'!E189)/1000</f>
        <v>315.833</v>
      </c>
      <c r="H77" s="54">
        <f>('[1]02_Видатки'!F189)/1000</f>
        <v>315.833</v>
      </c>
      <c r="I77" s="54">
        <f>('[1]02_Видатки'!G189)/1000</f>
        <v>315.833</v>
      </c>
      <c r="J77" s="54">
        <f>('[1]02_Видатки'!H189)/1000</f>
        <v>315.833</v>
      </c>
    </row>
    <row r="78" spans="1:10" ht="29.25" customHeight="1">
      <c r="A78" s="5" t="s">
        <v>72</v>
      </c>
      <c r="B78" s="21">
        <v>1150</v>
      </c>
      <c r="C78" s="53"/>
      <c r="D78" s="12">
        <v>534.31</v>
      </c>
      <c r="E78" s="12">
        <v>534.31</v>
      </c>
      <c r="F78" s="20">
        <f t="shared" si="1"/>
        <v>580.778</v>
      </c>
      <c r="G78" s="54">
        <f>('[1]02_Видатки'!E190)/1000</f>
        <v>145.195</v>
      </c>
      <c r="H78" s="54">
        <f>('[1]02_Видатки'!F190)/1000</f>
        <v>145.19</v>
      </c>
      <c r="I78" s="54">
        <f>('[1]02_Видатки'!G190)/1000</f>
        <v>145.19</v>
      </c>
      <c r="J78" s="54">
        <f>('[1]02_Видатки'!H190)/1000</f>
        <v>145.203</v>
      </c>
    </row>
    <row r="79" spans="1:10" ht="28.5" customHeight="1">
      <c r="A79" s="5" t="s">
        <v>73</v>
      </c>
      <c r="B79" s="21">
        <v>1160</v>
      </c>
      <c r="C79" s="53"/>
      <c r="D79" s="20">
        <v>205</v>
      </c>
      <c r="E79" s="20">
        <v>205</v>
      </c>
      <c r="F79" s="20">
        <f t="shared" si="1"/>
        <v>2854.71171</v>
      </c>
      <c r="G79" s="20">
        <f>G98</f>
        <v>396.72792749999996</v>
      </c>
      <c r="H79" s="20">
        <f>H98</f>
        <v>408.52792750000003</v>
      </c>
      <c r="I79" s="20">
        <f>I98</f>
        <v>396.72792749999996</v>
      </c>
      <c r="J79" s="20">
        <f>J98</f>
        <v>1652.7279275</v>
      </c>
    </row>
    <row r="80" spans="1:10" ht="34.5" customHeight="1">
      <c r="A80" s="7" t="s">
        <v>74</v>
      </c>
      <c r="B80" s="21">
        <v>1161</v>
      </c>
      <c r="C80" s="53"/>
      <c r="D80" s="53"/>
      <c r="E80" s="53"/>
      <c r="F80" s="20">
        <f t="shared" si="1"/>
        <v>531.65971</v>
      </c>
      <c r="G80" s="54">
        <f>('[1]03_МТО'!C127)/1000</f>
        <v>132.9149275</v>
      </c>
      <c r="H80" s="54">
        <f>('[1]03_МТО'!D127)/1000</f>
        <v>132.9149275</v>
      </c>
      <c r="I80" s="54">
        <f>('[1]03_МТО'!E127)/1000</f>
        <v>132.9149275</v>
      </c>
      <c r="J80" s="54">
        <f>('[1]03_МТО'!F127)/1000</f>
        <v>132.9149275</v>
      </c>
    </row>
    <row r="81" spans="1:10" ht="37.5" customHeight="1">
      <c r="A81" s="7" t="s">
        <v>75</v>
      </c>
      <c r="B81" s="21">
        <v>1162</v>
      </c>
      <c r="C81" s="53"/>
      <c r="D81" s="53">
        <v>205</v>
      </c>
      <c r="E81" s="53">
        <v>205</v>
      </c>
      <c r="F81" s="20">
        <f t="shared" si="1"/>
        <v>727.4</v>
      </c>
      <c r="G81" s="54">
        <f>('[1]03_МТО'!C128)/1000</f>
        <v>181.85</v>
      </c>
      <c r="H81" s="54">
        <f>('[1]03_МТО'!D128)/1000</f>
        <v>181.85</v>
      </c>
      <c r="I81" s="54">
        <f>('[1]03_МТО'!E128)/1000</f>
        <v>181.85</v>
      </c>
      <c r="J81" s="54">
        <f>('[1]03_МТО'!F128)/1000</f>
        <v>181.85</v>
      </c>
    </row>
    <row r="82" spans="1:10" ht="39.75" customHeight="1">
      <c r="A82" s="7" t="s">
        <v>147</v>
      </c>
      <c r="B82" s="21">
        <v>1163</v>
      </c>
      <c r="C82" s="53"/>
      <c r="D82" s="53"/>
      <c r="E82" s="53"/>
      <c r="F82" s="20">
        <f t="shared" si="1"/>
        <v>145.23</v>
      </c>
      <c r="G82" s="54">
        <f>('[1]03_МТО'!C129)/1000</f>
        <v>36.3075</v>
      </c>
      <c r="H82" s="54">
        <f>('[1]03_МТО'!D129)/1000</f>
        <v>36.3075</v>
      </c>
      <c r="I82" s="54">
        <f>('[1]03_МТО'!E129)/1000</f>
        <v>36.3075</v>
      </c>
      <c r="J82" s="54">
        <f>('[1]03_МТО'!F129)/1000</f>
        <v>36.3075</v>
      </c>
    </row>
    <row r="83" spans="1:10" ht="28.5" customHeight="1">
      <c r="A83" s="5" t="s">
        <v>76</v>
      </c>
      <c r="B83" s="21">
        <v>1170</v>
      </c>
      <c r="C83" s="53"/>
      <c r="D83" s="53">
        <v>1121.5</v>
      </c>
      <c r="E83" s="53">
        <f>E85+E84</f>
        <v>1121.5</v>
      </c>
      <c r="F83" s="20">
        <v>1220</v>
      </c>
      <c r="G83" s="20"/>
      <c r="H83" s="20"/>
      <c r="I83" s="20"/>
      <c r="J83" s="20">
        <v>1220</v>
      </c>
    </row>
    <row r="84" spans="1:10" ht="25.5" customHeight="1">
      <c r="A84" s="7" t="s">
        <v>77</v>
      </c>
      <c r="B84" s="21">
        <v>1171</v>
      </c>
      <c r="C84" s="53"/>
      <c r="D84" s="53"/>
      <c r="E84" s="53"/>
      <c r="F84" s="20"/>
      <c r="G84" s="20"/>
      <c r="H84" s="20"/>
      <c r="I84" s="20"/>
      <c r="J84" s="20"/>
    </row>
    <row r="85" spans="1:10" ht="23.25" customHeight="1">
      <c r="A85" s="7" t="s">
        <v>94</v>
      </c>
      <c r="B85" s="21">
        <v>1172</v>
      </c>
      <c r="C85" s="53"/>
      <c r="D85" s="53">
        <v>1121.5</v>
      </c>
      <c r="E85" s="53">
        <v>1121.5</v>
      </c>
      <c r="F85" s="20">
        <v>1220</v>
      </c>
      <c r="G85" s="20"/>
      <c r="H85" s="20"/>
      <c r="I85" s="20"/>
      <c r="J85" s="20">
        <v>1220</v>
      </c>
    </row>
    <row r="86" spans="1:10" ht="23.25" customHeight="1">
      <c r="A86" s="5" t="s">
        <v>78</v>
      </c>
      <c r="B86" s="21">
        <v>1180</v>
      </c>
      <c r="C86" s="53"/>
      <c r="D86" s="53"/>
      <c r="E86" s="53"/>
      <c r="F86" s="20"/>
      <c r="G86" s="20"/>
      <c r="H86" s="20"/>
      <c r="I86" s="20"/>
      <c r="J86" s="20"/>
    </row>
    <row r="87" spans="1:10" ht="25.5" customHeight="1">
      <c r="A87" s="10" t="s">
        <v>79</v>
      </c>
      <c r="B87" s="21">
        <v>1200</v>
      </c>
      <c r="C87" s="53"/>
      <c r="D87" s="53">
        <f>D46+D47+D51+D55</f>
        <v>11478.24</v>
      </c>
      <c r="E87" s="53">
        <f>E46+E47+E51+E55</f>
        <v>11478.24</v>
      </c>
      <c r="F87" s="20">
        <f>G87+H87+I87+J87</f>
        <v>9779.619979022093</v>
      </c>
      <c r="G87" s="20">
        <f>G46+G47+G51+G55</f>
        <v>2174.9396611408056</v>
      </c>
      <c r="H87" s="20">
        <f>H46+H47+H51+H55</f>
        <v>2261.8936032618294</v>
      </c>
      <c r="I87" s="20">
        <f>I46+I47+I51+I55</f>
        <v>2598.810699683497</v>
      </c>
      <c r="J87" s="20">
        <f>J46+J47+J51+J55</f>
        <v>2743.976014935961</v>
      </c>
    </row>
    <row r="88" spans="1:10" ht="22.5" customHeight="1">
      <c r="A88" s="10" t="s">
        <v>80</v>
      </c>
      <c r="B88" s="21">
        <v>1300</v>
      </c>
      <c r="C88" s="20"/>
      <c r="D88" s="20">
        <f>SUM(D59:D60)+D76+D77+D78+D83+D86+D62+D63+D64+SUM(D65:D69)+D79</f>
        <v>11478.24</v>
      </c>
      <c r="E88" s="20">
        <f>SUM(E59:E60)+E76+E77+E78+E83+E86+E62+E63+E64+SUM(E65:E69)+E79</f>
        <v>11478.24</v>
      </c>
      <c r="F88" s="20">
        <f>G88+H88+I88+J88</f>
        <v>17288.88227744</v>
      </c>
      <c r="G88" s="20">
        <f>SUM(G59:G60)+G76+G77+G78+G83+G86+G62+G63+G64+SUM(G65:G69)+G79</f>
        <v>4081.6870704350004</v>
      </c>
      <c r="H88" s="20">
        <f>SUM(H59:H60)+H76+H77+H78+H83+H86+H62+H63+H64+SUM(H65:H69)+H79</f>
        <v>3538.1302461350006</v>
      </c>
      <c r="I88" s="20">
        <f>SUM(I59:I60)+I76+I77+I78+I83+I86+I62+I63+I64+SUM(I65:I69)+I79</f>
        <v>3179.759890435</v>
      </c>
      <c r="J88" s="20">
        <f>SUM(J59:J60)+J76+J77+J78+J83+J86+J62+J63+J64+SUM(J65:J69)+J79</f>
        <v>6489.305070435</v>
      </c>
    </row>
    <row r="89" spans="1:10" ht="22.5" customHeight="1">
      <c r="A89" s="10" t="s">
        <v>81</v>
      </c>
      <c r="B89" s="21">
        <v>1400</v>
      </c>
      <c r="C89" s="20"/>
      <c r="D89" s="20">
        <f aca="true" t="shared" si="2" ref="D89:J89">D87-D88</f>
        <v>0</v>
      </c>
      <c r="E89" s="20">
        <f t="shared" si="2"/>
        <v>0</v>
      </c>
      <c r="F89" s="20">
        <f t="shared" si="2"/>
        <v>-7509.262298417907</v>
      </c>
      <c r="G89" s="20">
        <f t="shared" si="2"/>
        <v>-1906.7474092941948</v>
      </c>
      <c r="H89" s="20">
        <f t="shared" si="2"/>
        <v>-1276.2366428731711</v>
      </c>
      <c r="I89" s="20">
        <f t="shared" si="2"/>
        <v>-580.949190751503</v>
      </c>
      <c r="J89" s="20">
        <f t="shared" si="2"/>
        <v>-3745.329055499039</v>
      </c>
    </row>
    <row r="90" spans="1:10" ht="18.75">
      <c r="A90" s="97"/>
      <c r="B90" s="98"/>
      <c r="C90" s="98"/>
      <c r="D90" s="98"/>
      <c r="E90" s="98"/>
      <c r="F90" s="98"/>
      <c r="G90" s="98"/>
      <c r="H90" s="98"/>
      <c r="I90" s="98"/>
      <c r="J90" s="99"/>
    </row>
    <row r="91" spans="1:10" ht="18.75">
      <c r="A91" s="83" t="s">
        <v>82</v>
      </c>
      <c r="B91" s="84"/>
      <c r="C91" s="84"/>
      <c r="D91" s="84"/>
      <c r="E91" s="84"/>
      <c r="F91" s="84"/>
      <c r="G91" s="84"/>
      <c r="H91" s="84"/>
      <c r="I91" s="84"/>
      <c r="J91" s="85"/>
    </row>
    <row r="92" spans="1:10" ht="36.75" customHeight="1">
      <c r="A92" s="5" t="s">
        <v>83</v>
      </c>
      <c r="B92" s="21">
        <v>2010</v>
      </c>
      <c r="C92" s="55"/>
      <c r="D92" s="55">
        <v>1469.81</v>
      </c>
      <c r="E92" s="55">
        <v>1469.81</v>
      </c>
      <c r="F92" s="24">
        <f>G92+H92+I92+J92</f>
        <v>1489.5103275000001</v>
      </c>
      <c r="G92" s="54">
        <f>('[1]02_Видатки'!BH28+'[1]02_Видатки'!BH46+'[1]02_Видатки'!BH64+'[1]02_Видатки'!BH77+'[1]02_Видатки'!BH107+'[1]02_Видатки'!BH134+'[1]02_Видатки'!E194)/1000</f>
        <v>384.19836975000004</v>
      </c>
      <c r="H92" s="54">
        <f>('[1]02_Видатки'!BI28+'[1]02_Видатки'!BI46+'[1]02_Видатки'!BI64+'[1]02_Видатки'!BI77+'[1]02_Видатки'!BI107+'[1]02_Видатки'!BI134+'[1]02_Видатки'!F194)/1000</f>
        <v>393.38117325</v>
      </c>
      <c r="I92" s="54">
        <f>('[1]02_Видатки'!BJ28+'[1]02_Видатки'!BJ46+'[1]02_Видатки'!BJ64+'[1]02_Видатки'!BJ77+'[1]02_Видатки'!BJ107+'[1]02_Видатки'!BJ134+'[1]02_Видатки'!G194)/1000</f>
        <v>327.73241475</v>
      </c>
      <c r="J92" s="54">
        <f>('[1]02_Видатки'!BK28+'[1]02_Видатки'!BK46+'[1]02_Видатки'!BK64+'[1]02_Видатки'!BK77+'[1]02_Видатки'!BK107+'[1]02_Видатки'!BK134+'[1]02_Видатки'!H194)/1000</f>
        <v>384.19836975000004</v>
      </c>
    </row>
    <row r="93" spans="1:10" ht="40.5" customHeight="1">
      <c r="A93" s="5" t="s">
        <v>84</v>
      </c>
      <c r="B93" s="21">
        <v>2020</v>
      </c>
      <c r="C93" s="55"/>
      <c r="D93" s="55"/>
      <c r="E93" s="55"/>
      <c r="F93" s="24"/>
      <c r="G93" s="54"/>
      <c r="H93" s="54"/>
      <c r="I93" s="54"/>
      <c r="J93" s="54"/>
    </row>
    <row r="94" spans="1:10" ht="27" customHeight="1">
      <c r="A94" s="5" t="s">
        <v>85</v>
      </c>
      <c r="B94" s="21">
        <v>2030</v>
      </c>
      <c r="C94" s="59"/>
      <c r="D94" s="55">
        <v>1087.37</v>
      </c>
      <c r="E94" s="55">
        <v>1087.37</v>
      </c>
      <c r="F94" s="24">
        <f>G94+H94+I94+J94</f>
        <v>1011.7207760000001</v>
      </c>
      <c r="G94" s="54">
        <f>G60+'[1]02_Видатки'!E199</f>
        <v>241.20435900000004</v>
      </c>
      <c r="H94" s="54">
        <f>H60+'[1]02_Видатки'!F199</f>
        <v>288.10769899999997</v>
      </c>
      <c r="I94" s="54">
        <f>I60+'[1]02_Видатки'!G199</f>
        <v>241.20435900000004</v>
      </c>
      <c r="J94" s="54">
        <f>J60+'[1]02_Видатки'!H199</f>
        <v>241.20435900000004</v>
      </c>
    </row>
    <row r="95" spans="1:10" ht="25.5" customHeight="1">
      <c r="A95" s="5" t="s">
        <v>86</v>
      </c>
      <c r="B95" s="21">
        <v>2040</v>
      </c>
      <c r="C95" s="55"/>
      <c r="D95" s="55"/>
      <c r="E95" s="55"/>
      <c r="F95" s="24"/>
      <c r="G95" s="54"/>
      <c r="H95" s="54"/>
      <c r="I95" s="54"/>
      <c r="J95" s="54"/>
    </row>
    <row r="96" spans="1:10" ht="18.75">
      <c r="A96" s="91"/>
      <c r="B96" s="92"/>
      <c r="C96" s="92"/>
      <c r="D96" s="92"/>
      <c r="E96" s="92"/>
      <c r="F96" s="92"/>
      <c r="G96" s="92"/>
      <c r="H96" s="92"/>
      <c r="I96" s="92"/>
      <c r="J96" s="93"/>
    </row>
    <row r="97" spans="1:10" ht="18.75">
      <c r="A97" s="83" t="s">
        <v>87</v>
      </c>
      <c r="B97" s="84"/>
      <c r="C97" s="84"/>
      <c r="D97" s="84"/>
      <c r="E97" s="84"/>
      <c r="F97" s="84"/>
      <c r="G97" s="84"/>
      <c r="H97" s="84"/>
      <c r="I97" s="84"/>
      <c r="J97" s="85"/>
    </row>
    <row r="98" spans="1:10" ht="25.5" customHeight="1">
      <c r="A98" s="10" t="s">
        <v>88</v>
      </c>
      <c r="B98" s="11">
        <v>3020</v>
      </c>
      <c r="C98" s="55"/>
      <c r="D98" s="55">
        <f>SUM(D99:D104)</f>
        <v>1326.5</v>
      </c>
      <c r="E98" s="55">
        <f>SUM(E99:E104)</f>
        <v>1326.5</v>
      </c>
      <c r="F98" s="24">
        <f aca="true" t="shared" si="3" ref="F98:F104">G98+H98+I98+J98</f>
        <v>2854.71171</v>
      </c>
      <c r="G98" s="20">
        <f>SUM(G99:G104)</f>
        <v>396.72792749999996</v>
      </c>
      <c r="H98" s="20">
        <f>SUM(H99:H104)</f>
        <v>408.52792750000003</v>
      </c>
      <c r="I98" s="20">
        <f>SUM(I99:I104)</f>
        <v>396.72792749999996</v>
      </c>
      <c r="J98" s="20">
        <f>SUM(J99:J104)</f>
        <v>1652.7279275</v>
      </c>
    </row>
    <row r="99" spans="1:10" ht="25.5" customHeight="1">
      <c r="A99" s="7" t="s">
        <v>89</v>
      </c>
      <c r="B99" s="22">
        <v>3021</v>
      </c>
      <c r="C99" s="55"/>
      <c r="D99" s="55"/>
      <c r="E99" s="55"/>
      <c r="F99" s="24"/>
      <c r="G99" s="54"/>
      <c r="H99" s="54"/>
      <c r="I99" s="54"/>
      <c r="J99" s="54"/>
    </row>
    <row r="100" spans="1:10" ht="27" customHeight="1">
      <c r="A100" s="7" t="s">
        <v>90</v>
      </c>
      <c r="B100" s="11">
        <v>3022</v>
      </c>
      <c r="C100" s="55"/>
      <c r="D100" s="55">
        <v>205</v>
      </c>
      <c r="E100" s="55">
        <v>205</v>
      </c>
      <c r="F100" s="24">
        <f t="shared" si="3"/>
        <v>860.1</v>
      </c>
      <c r="G100" s="54">
        <f>('[1]03_МТО'!C120+'[1]03_МТО'!C128+'[1]02_Видатки'!E202)/1000</f>
        <v>206.025</v>
      </c>
      <c r="H100" s="54">
        <f>('[1]03_МТО'!D120+'[1]03_МТО'!D128+'[1]02_Видатки'!F202)/1000</f>
        <v>206.025</v>
      </c>
      <c r="I100" s="54">
        <f>('[1]03_МТО'!E120+'[1]03_МТО'!E128+'[1]02_Видатки'!G202)/1000</f>
        <v>206.025</v>
      </c>
      <c r="J100" s="54">
        <f>('[1]03_МТО'!F120+'[1]03_МТО'!F128+'[1]02_Видатки'!H202)/1000</f>
        <v>242.025</v>
      </c>
    </row>
    <row r="101" spans="1:10" ht="36.75" customHeight="1">
      <c r="A101" s="7" t="s">
        <v>91</v>
      </c>
      <c r="B101" s="22">
        <v>3023</v>
      </c>
      <c r="C101" s="55"/>
      <c r="D101" s="55"/>
      <c r="E101" s="55"/>
      <c r="F101" s="24">
        <f t="shared" si="3"/>
        <v>774.6117099999999</v>
      </c>
      <c r="G101" s="54">
        <f>('[1]03_МТО'!C119+'[1]03_МТО'!C121+'[1]03_МТО'!C127+'[1]03_МТО'!C129+'[1]02_Видатки'!E203)/1000</f>
        <v>190.7029275</v>
      </c>
      <c r="H101" s="54">
        <f>('[1]03_МТО'!D119+'[1]03_МТО'!D121+'[1]03_МТО'!D127+'[1]03_МТО'!D129+'[1]02_Видатки'!F203)/1000</f>
        <v>202.5029275</v>
      </c>
      <c r="I101" s="54">
        <f>('[1]03_МТО'!E119+'[1]03_МТО'!E121+'[1]03_МТО'!E127+'[1]03_МТО'!E129+'[1]02_Видатки'!G203)/1000</f>
        <v>190.7029275</v>
      </c>
      <c r="J101" s="54">
        <f>('[1]03_МТО'!F119+'[1]03_МТО'!F121+'[1]03_МТО'!F127+'[1]03_МТО'!F129+'[1]02_Видатки'!H203)/1000</f>
        <v>190.7029275</v>
      </c>
    </row>
    <row r="102" spans="1:10" ht="26.25" customHeight="1">
      <c r="A102" s="7" t="s">
        <v>92</v>
      </c>
      <c r="B102" s="11">
        <v>3024</v>
      </c>
      <c r="C102" s="55"/>
      <c r="D102" s="55"/>
      <c r="E102" s="55"/>
      <c r="F102" s="24"/>
      <c r="G102" s="54"/>
      <c r="H102" s="54"/>
      <c r="I102" s="54"/>
      <c r="J102" s="54"/>
    </row>
    <row r="103" spans="1:10" ht="41.25" customHeight="1">
      <c r="A103" s="7" t="s">
        <v>93</v>
      </c>
      <c r="B103" s="22">
        <v>3025</v>
      </c>
      <c r="C103" s="55"/>
      <c r="D103" s="55"/>
      <c r="E103" s="55"/>
      <c r="F103" s="24"/>
      <c r="G103" s="54"/>
      <c r="H103" s="54"/>
      <c r="I103" s="54"/>
      <c r="J103" s="54"/>
    </row>
    <row r="104" spans="1:10" ht="27" customHeight="1">
      <c r="A104" s="7" t="s">
        <v>94</v>
      </c>
      <c r="B104" s="11">
        <v>3026</v>
      </c>
      <c r="C104" s="55"/>
      <c r="D104" s="55">
        <v>1121.5</v>
      </c>
      <c r="E104" s="55">
        <v>1121.5</v>
      </c>
      <c r="F104" s="24">
        <f t="shared" si="3"/>
        <v>1220</v>
      </c>
      <c r="G104" s="54"/>
      <c r="H104" s="54"/>
      <c r="I104" s="54"/>
      <c r="J104" s="54">
        <f>('[1]02_Видатки'!H206)/1000</f>
        <v>1220</v>
      </c>
    </row>
    <row r="105" spans="1:10" ht="27" customHeight="1">
      <c r="A105" s="5" t="s">
        <v>95</v>
      </c>
      <c r="B105" s="21">
        <v>3030</v>
      </c>
      <c r="C105" s="55"/>
      <c r="D105" s="55">
        <v>8445.3</v>
      </c>
      <c r="E105" s="55">
        <v>8445.3</v>
      </c>
      <c r="F105" s="24">
        <v>10688</v>
      </c>
      <c r="G105" s="54">
        <f>('[1]02_Видатки'!E207)/1000</f>
        <v>10688</v>
      </c>
      <c r="H105" s="54">
        <f>('[1]02_Видатки'!F207)/1000</f>
        <v>10688</v>
      </c>
      <c r="I105" s="54">
        <f>('[1]02_Видатки'!G207)/1000</f>
        <v>10688</v>
      </c>
      <c r="J105" s="54">
        <v>10688</v>
      </c>
    </row>
    <row r="106" spans="1:10" ht="22.5" customHeight="1">
      <c r="A106" s="5" t="s">
        <v>96</v>
      </c>
      <c r="B106" s="21">
        <v>3040</v>
      </c>
      <c r="C106" s="55"/>
      <c r="D106" s="55">
        <v>807.78</v>
      </c>
      <c r="E106" s="55">
        <v>807.78</v>
      </c>
      <c r="F106" s="24">
        <v>1069</v>
      </c>
      <c r="G106" s="24">
        <v>1069</v>
      </c>
      <c r="H106" s="24">
        <v>1069</v>
      </c>
      <c r="I106" s="24">
        <v>1069</v>
      </c>
      <c r="J106" s="24">
        <v>1069</v>
      </c>
    </row>
    <row r="107" spans="1:10" ht="18.75">
      <c r="A107" s="91"/>
      <c r="B107" s="92"/>
      <c r="C107" s="92"/>
      <c r="D107" s="92"/>
      <c r="E107" s="92"/>
      <c r="F107" s="92"/>
      <c r="G107" s="92"/>
      <c r="H107" s="92"/>
      <c r="I107" s="92"/>
      <c r="J107" s="93"/>
    </row>
    <row r="108" spans="1:10" ht="18.75">
      <c r="A108" s="83" t="s">
        <v>97</v>
      </c>
      <c r="B108" s="84"/>
      <c r="C108" s="84"/>
      <c r="D108" s="84"/>
      <c r="E108" s="84"/>
      <c r="F108" s="84"/>
      <c r="G108" s="84"/>
      <c r="H108" s="84"/>
      <c r="I108" s="84"/>
      <c r="J108" s="85"/>
    </row>
    <row r="109" spans="1:10" ht="45" customHeight="1">
      <c r="A109" s="5" t="s">
        <v>98</v>
      </c>
      <c r="B109" s="21">
        <v>4010</v>
      </c>
      <c r="C109" s="55"/>
      <c r="D109" s="55"/>
      <c r="E109" s="55"/>
      <c r="F109" s="60"/>
      <c r="G109" s="61"/>
      <c r="H109" s="61"/>
      <c r="I109" s="61"/>
      <c r="J109" s="61"/>
    </row>
    <row r="110" spans="1:10" ht="27" customHeight="1">
      <c r="A110" s="7" t="s">
        <v>99</v>
      </c>
      <c r="B110" s="21">
        <v>4011</v>
      </c>
      <c r="C110" s="55"/>
      <c r="D110" s="55"/>
      <c r="E110" s="55"/>
      <c r="F110" s="60"/>
      <c r="G110" s="60"/>
      <c r="H110" s="60"/>
      <c r="I110" s="60"/>
      <c r="J110" s="60"/>
    </row>
    <row r="111" spans="1:10" ht="24" customHeight="1">
      <c r="A111" s="7" t="s">
        <v>100</v>
      </c>
      <c r="B111" s="21">
        <v>4012</v>
      </c>
      <c r="C111" s="55"/>
      <c r="D111" s="55"/>
      <c r="E111" s="55"/>
      <c r="F111" s="60"/>
      <c r="G111" s="60"/>
      <c r="H111" s="60"/>
      <c r="I111" s="60"/>
      <c r="J111" s="60"/>
    </row>
    <row r="112" spans="1:10" ht="20.25" customHeight="1">
      <c r="A112" s="7" t="s">
        <v>101</v>
      </c>
      <c r="B112" s="21">
        <v>4013</v>
      </c>
      <c r="C112" s="55"/>
      <c r="D112" s="55"/>
      <c r="E112" s="55"/>
      <c r="F112" s="60"/>
      <c r="G112" s="60"/>
      <c r="H112" s="60"/>
      <c r="I112" s="60"/>
      <c r="J112" s="60"/>
    </row>
    <row r="113" spans="1:10" ht="26.25" customHeight="1">
      <c r="A113" s="5" t="s">
        <v>102</v>
      </c>
      <c r="B113" s="21">
        <v>4020</v>
      </c>
      <c r="C113" s="55"/>
      <c r="D113" s="55"/>
      <c r="E113" s="55"/>
      <c r="F113" s="60"/>
      <c r="G113" s="60"/>
      <c r="H113" s="60"/>
      <c r="I113" s="60"/>
      <c r="J113" s="60"/>
    </row>
    <row r="114" spans="1:10" ht="36.75" customHeight="1">
      <c r="A114" s="5" t="s">
        <v>103</v>
      </c>
      <c r="B114" s="21">
        <v>4030</v>
      </c>
      <c r="C114" s="55"/>
      <c r="D114" s="55"/>
      <c r="E114" s="55"/>
      <c r="F114" s="60"/>
      <c r="G114" s="61"/>
      <c r="H114" s="61"/>
      <c r="I114" s="61"/>
      <c r="J114" s="61"/>
    </row>
    <row r="115" spans="1:10" ht="21" customHeight="1">
      <c r="A115" s="7" t="s">
        <v>99</v>
      </c>
      <c r="B115" s="21">
        <v>4031</v>
      </c>
      <c r="C115" s="55"/>
      <c r="D115" s="55"/>
      <c r="E115" s="55"/>
      <c r="F115" s="60"/>
      <c r="G115" s="60"/>
      <c r="H115" s="60"/>
      <c r="I115" s="60"/>
      <c r="J115" s="60"/>
    </row>
    <row r="116" spans="1:10" ht="24" customHeight="1">
      <c r="A116" s="7" t="s">
        <v>100</v>
      </c>
      <c r="B116" s="21">
        <v>4032</v>
      </c>
      <c r="C116" s="55"/>
      <c r="D116" s="55"/>
      <c r="E116" s="55"/>
      <c r="F116" s="60"/>
      <c r="G116" s="60"/>
      <c r="H116" s="60"/>
      <c r="I116" s="60"/>
      <c r="J116" s="60"/>
    </row>
    <row r="117" spans="1:10" ht="24.75" customHeight="1">
      <c r="A117" s="7" t="s">
        <v>101</v>
      </c>
      <c r="B117" s="21">
        <v>4033</v>
      </c>
      <c r="C117" s="55"/>
      <c r="D117" s="55"/>
      <c r="E117" s="55"/>
      <c r="F117" s="60"/>
      <c r="G117" s="60"/>
      <c r="H117" s="60"/>
      <c r="I117" s="60"/>
      <c r="J117" s="60"/>
    </row>
    <row r="118" spans="1:10" ht="25.5" customHeight="1">
      <c r="A118" s="5" t="s">
        <v>104</v>
      </c>
      <c r="B118" s="21">
        <v>4040</v>
      </c>
      <c r="C118" s="55"/>
      <c r="D118" s="55"/>
      <c r="E118" s="55"/>
      <c r="F118" s="60"/>
      <c r="G118" s="60"/>
      <c r="H118" s="60"/>
      <c r="I118" s="60"/>
      <c r="J118" s="60"/>
    </row>
    <row r="119" spans="1:10" ht="18.75">
      <c r="A119" s="94"/>
      <c r="B119" s="95"/>
      <c r="C119" s="95"/>
      <c r="D119" s="95"/>
      <c r="E119" s="95"/>
      <c r="F119" s="95"/>
      <c r="G119" s="95"/>
      <c r="H119" s="95"/>
      <c r="I119" s="95"/>
      <c r="J119" s="96"/>
    </row>
    <row r="120" spans="1:10" ht="18.75">
      <c r="A120" s="83" t="s">
        <v>105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28.5" customHeight="1">
      <c r="A121" s="62" t="s">
        <v>106</v>
      </c>
      <c r="B121" s="63">
        <v>5010</v>
      </c>
      <c r="C121" s="55"/>
      <c r="D121" s="55">
        <f>D87/D88</f>
        <v>1</v>
      </c>
      <c r="E121" s="55">
        <f>E87/E88</f>
        <v>1</v>
      </c>
      <c r="F121" s="55">
        <f>F87/F88</f>
        <v>0.5656594695993373</v>
      </c>
      <c r="G121" s="64" t="s">
        <v>107</v>
      </c>
      <c r="H121" s="64" t="s">
        <v>107</v>
      </c>
      <c r="I121" s="64" t="s">
        <v>107</v>
      </c>
      <c r="J121" s="64" t="s">
        <v>107</v>
      </c>
    </row>
    <row r="122" spans="1:10" ht="41.25" customHeight="1">
      <c r="A122" s="62" t="s">
        <v>108</v>
      </c>
      <c r="B122" s="63">
        <v>5020</v>
      </c>
      <c r="C122" s="55"/>
      <c r="D122" s="55">
        <f>D98/D106</f>
        <v>1.6421550422144644</v>
      </c>
      <c r="E122" s="55">
        <f>E98/E106</f>
        <v>1.6421550422144644</v>
      </c>
      <c r="F122" s="55">
        <f>F98/F106</f>
        <v>2.670450617399439</v>
      </c>
      <c r="G122" s="64" t="s">
        <v>107</v>
      </c>
      <c r="H122" s="64" t="s">
        <v>107</v>
      </c>
      <c r="I122" s="64" t="s">
        <v>107</v>
      </c>
      <c r="J122" s="64" t="s">
        <v>107</v>
      </c>
    </row>
    <row r="123" spans="1:10" ht="42.75" customHeight="1">
      <c r="A123" s="62" t="s">
        <v>109</v>
      </c>
      <c r="B123" s="63">
        <v>5030</v>
      </c>
      <c r="C123" s="55"/>
      <c r="D123" s="55">
        <f>D98/D46</f>
        <v>0.22952606717076462</v>
      </c>
      <c r="E123" s="55">
        <f>E98/E46</f>
        <v>0.22952606717076462</v>
      </c>
      <c r="F123" s="55">
        <f>F98/F46</f>
        <v>0.44323554553725486</v>
      </c>
      <c r="G123" s="64" t="s">
        <v>107</v>
      </c>
      <c r="H123" s="64" t="s">
        <v>107</v>
      </c>
      <c r="I123" s="64" t="s">
        <v>107</v>
      </c>
      <c r="J123" s="64" t="s">
        <v>107</v>
      </c>
    </row>
    <row r="124" spans="1:10" ht="28.5" customHeight="1">
      <c r="A124" s="62" t="s">
        <v>110</v>
      </c>
      <c r="B124" s="63">
        <v>5040</v>
      </c>
      <c r="C124" s="55"/>
      <c r="D124" s="55">
        <f>D106/D105</f>
        <v>0.09564846719477106</v>
      </c>
      <c r="E124" s="55">
        <f>E106/E105</f>
        <v>0.09564846719477106</v>
      </c>
      <c r="F124" s="55">
        <f>F106/F105</f>
        <v>0.1000187125748503</v>
      </c>
      <c r="G124" s="64" t="s">
        <v>107</v>
      </c>
      <c r="H124" s="64" t="s">
        <v>107</v>
      </c>
      <c r="I124" s="64" t="s">
        <v>107</v>
      </c>
      <c r="J124" s="64" t="s">
        <v>107</v>
      </c>
    </row>
    <row r="125" spans="1:10" ht="18.75">
      <c r="A125" s="77"/>
      <c r="B125" s="78"/>
      <c r="C125" s="78"/>
      <c r="D125" s="78"/>
      <c r="E125" s="78"/>
      <c r="F125" s="78"/>
      <c r="G125" s="78"/>
      <c r="H125" s="78"/>
      <c r="I125" s="78"/>
      <c r="J125" s="79"/>
    </row>
    <row r="126" spans="1:10" ht="18.75">
      <c r="A126" s="80" t="s">
        <v>111</v>
      </c>
      <c r="B126" s="81"/>
      <c r="C126" s="81"/>
      <c r="D126" s="81"/>
      <c r="E126" s="81"/>
      <c r="F126" s="81"/>
      <c r="G126" s="81"/>
      <c r="H126" s="81"/>
      <c r="I126" s="81"/>
      <c r="J126" s="82"/>
    </row>
    <row r="127" spans="1:10" ht="25.5" customHeight="1">
      <c r="A127" s="62" t="s">
        <v>112</v>
      </c>
      <c r="B127" s="64">
        <v>6010</v>
      </c>
      <c r="C127" s="53"/>
      <c r="D127" s="53"/>
      <c r="E127" s="53"/>
      <c r="F127" s="53"/>
      <c r="G127" s="64" t="s">
        <v>107</v>
      </c>
      <c r="H127" s="64" t="s">
        <v>107</v>
      </c>
      <c r="I127" s="64" t="s">
        <v>107</v>
      </c>
      <c r="J127" s="64" t="s">
        <v>107</v>
      </c>
    </row>
    <row r="128" spans="1:10" ht="27" customHeight="1">
      <c r="A128" s="62" t="s">
        <v>113</v>
      </c>
      <c r="B128" s="64">
        <v>6020</v>
      </c>
      <c r="C128" s="53"/>
      <c r="D128" s="53"/>
      <c r="E128" s="53"/>
      <c r="F128" s="53"/>
      <c r="G128" s="64" t="s">
        <v>107</v>
      </c>
      <c r="H128" s="64" t="s">
        <v>107</v>
      </c>
      <c r="I128" s="64" t="s">
        <v>107</v>
      </c>
      <c r="J128" s="64" t="s">
        <v>107</v>
      </c>
    </row>
    <row r="129" spans="1:10" ht="28.5" customHeight="1">
      <c r="A129" s="62" t="s">
        <v>114</v>
      </c>
      <c r="B129" s="64">
        <v>6030</v>
      </c>
      <c r="C129" s="53"/>
      <c r="D129" s="53"/>
      <c r="E129" s="53"/>
      <c r="F129" s="53"/>
      <c r="G129" s="64" t="s">
        <v>107</v>
      </c>
      <c r="H129" s="64" t="s">
        <v>107</v>
      </c>
      <c r="I129" s="64" t="s">
        <v>107</v>
      </c>
      <c r="J129" s="64" t="s">
        <v>107</v>
      </c>
    </row>
    <row r="130" spans="1:10" ht="24" customHeight="1">
      <c r="A130" s="62" t="s">
        <v>115</v>
      </c>
      <c r="B130" s="64">
        <v>6040</v>
      </c>
      <c r="C130" s="53"/>
      <c r="D130" s="53"/>
      <c r="E130" s="53"/>
      <c r="F130" s="53"/>
      <c r="G130" s="64" t="s">
        <v>107</v>
      </c>
      <c r="H130" s="64" t="s">
        <v>107</v>
      </c>
      <c r="I130" s="64" t="s">
        <v>107</v>
      </c>
      <c r="J130" s="64" t="s">
        <v>107</v>
      </c>
    </row>
    <row r="131" spans="1:10" ht="27.75" customHeight="1">
      <c r="A131" s="5" t="s">
        <v>116</v>
      </c>
      <c r="B131" s="22">
        <v>6050</v>
      </c>
      <c r="C131" s="53"/>
      <c r="D131" s="53"/>
      <c r="E131" s="53"/>
      <c r="F131" s="53"/>
      <c r="G131" s="22" t="s">
        <v>107</v>
      </c>
      <c r="H131" s="22" t="s">
        <v>107</v>
      </c>
      <c r="I131" s="22" t="s">
        <v>107</v>
      </c>
      <c r="J131" s="22" t="s">
        <v>107</v>
      </c>
    </row>
    <row r="132" spans="1:10" ht="18.75">
      <c r="A132" s="91"/>
      <c r="B132" s="92"/>
      <c r="C132" s="92"/>
      <c r="D132" s="92"/>
      <c r="E132" s="92"/>
      <c r="F132" s="92"/>
      <c r="G132" s="92"/>
      <c r="H132" s="92"/>
      <c r="I132" s="92"/>
      <c r="J132" s="93"/>
    </row>
    <row r="133" spans="1:10" ht="18.75">
      <c r="A133" s="83" t="s">
        <v>117</v>
      </c>
      <c r="B133" s="84"/>
      <c r="C133" s="84"/>
      <c r="D133" s="84"/>
      <c r="E133" s="84"/>
      <c r="F133" s="84"/>
      <c r="G133" s="84"/>
      <c r="H133" s="84"/>
      <c r="I133" s="84"/>
      <c r="J133" s="85"/>
    </row>
    <row r="134" spans="1:10" ht="57.75" customHeight="1">
      <c r="A134" s="5" t="s">
        <v>118</v>
      </c>
      <c r="B134" s="6">
        <v>7010</v>
      </c>
      <c r="C134" s="65"/>
      <c r="D134" s="50">
        <f>SUM(D135:D140)</f>
        <v>105</v>
      </c>
      <c r="E134" s="50">
        <v>102.5</v>
      </c>
      <c r="F134" s="24">
        <v>102.5</v>
      </c>
      <c r="G134" s="57">
        <f>SUM(G135:G140)</f>
        <v>102.5</v>
      </c>
      <c r="H134" s="57">
        <f>SUM(H135:H140)</f>
        <v>102.5</v>
      </c>
      <c r="I134" s="57">
        <f>SUM(I135:I140)</f>
        <v>102.5</v>
      </c>
      <c r="J134" s="57">
        <f>SUM(J135:J140)</f>
        <v>102.5</v>
      </c>
    </row>
    <row r="135" spans="1:10" ht="23.25" customHeight="1">
      <c r="A135" s="7" t="s">
        <v>119</v>
      </c>
      <c r="B135" s="6">
        <v>7011</v>
      </c>
      <c r="C135" s="66"/>
      <c r="D135" s="49">
        <v>5</v>
      </c>
      <c r="E135" s="49">
        <v>5</v>
      </c>
      <c r="F135" s="58">
        <f>'[1]02_Видатки'!L28</f>
        <v>5</v>
      </c>
      <c r="G135" s="57">
        <f>'[1]02_Видатки'!I28</f>
        <v>5</v>
      </c>
      <c r="H135" s="57">
        <f>'[1]02_Видатки'!J28</f>
        <v>5</v>
      </c>
      <c r="I135" s="57">
        <f>'[1]02_Видатки'!K28</f>
        <v>5</v>
      </c>
      <c r="J135" s="57">
        <f>'[1]02_Видатки'!L28</f>
        <v>5</v>
      </c>
    </row>
    <row r="136" spans="1:10" ht="24" customHeight="1">
      <c r="A136" s="7" t="s">
        <v>120</v>
      </c>
      <c r="B136" s="6">
        <v>7012</v>
      </c>
      <c r="C136" s="65"/>
      <c r="D136" s="50">
        <v>14</v>
      </c>
      <c r="E136" s="50">
        <v>13.5</v>
      </c>
      <c r="F136" s="57">
        <f>'[1]02_Видатки'!L46</f>
        <v>13.5</v>
      </c>
      <c r="G136" s="57">
        <f>'[1]02_Видатки'!I46</f>
        <v>13.5</v>
      </c>
      <c r="H136" s="57">
        <f>'[1]02_Видатки'!J46</f>
        <v>13.5</v>
      </c>
      <c r="I136" s="57">
        <f>'[1]02_Видатки'!K46</f>
        <v>13.5</v>
      </c>
      <c r="J136" s="57">
        <f>'[1]02_Видатки'!L46</f>
        <v>13.5</v>
      </c>
    </row>
    <row r="137" spans="1:10" ht="23.25" customHeight="1">
      <c r="A137" s="7" t="s">
        <v>121</v>
      </c>
      <c r="B137" s="6">
        <v>7013</v>
      </c>
      <c r="C137" s="65"/>
      <c r="D137" s="50">
        <v>36</v>
      </c>
      <c r="E137" s="50">
        <v>35.5</v>
      </c>
      <c r="F137" s="57">
        <f>'[1]02_Видатки'!L64</f>
        <v>35.5</v>
      </c>
      <c r="G137" s="57">
        <f>'[1]02_Видатки'!I64</f>
        <v>35.5</v>
      </c>
      <c r="H137" s="57">
        <f>'[1]02_Видатки'!J64</f>
        <v>35.5</v>
      </c>
      <c r="I137" s="57">
        <f>'[1]02_Видатки'!K64</f>
        <v>35.5</v>
      </c>
      <c r="J137" s="57">
        <f>'[1]02_Видатки'!L64</f>
        <v>35.5</v>
      </c>
    </row>
    <row r="138" spans="1:10" ht="23.25" customHeight="1">
      <c r="A138" s="7" t="s">
        <v>122</v>
      </c>
      <c r="B138" s="6">
        <v>7014</v>
      </c>
      <c r="C138" s="65"/>
      <c r="D138" s="50">
        <v>11</v>
      </c>
      <c r="E138" s="50">
        <v>11.5</v>
      </c>
      <c r="F138" s="57">
        <f>'[1]02_Видатки'!L77</f>
        <v>11.5</v>
      </c>
      <c r="G138" s="57">
        <f>'[1]02_Видатки'!I77</f>
        <v>11.5</v>
      </c>
      <c r="H138" s="57">
        <f>'[1]02_Видатки'!J77</f>
        <v>11.5</v>
      </c>
      <c r="I138" s="57">
        <f>'[1]02_Видатки'!K77</f>
        <v>11.5</v>
      </c>
      <c r="J138" s="57">
        <f>'[1]02_Видатки'!L77</f>
        <v>11.5</v>
      </c>
    </row>
    <row r="139" spans="1:10" ht="21" customHeight="1">
      <c r="A139" s="7" t="s">
        <v>123</v>
      </c>
      <c r="B139" s="6">
        <v>7015</v>
      </c>
      <c r="C139" s="65"/>
      <c r="D139" s="50">
        <v>14.5</v>
      </c>
      <c r="E139" s="50">
        <v>12.5</v>
      </c>
      <c r="F139" s="57">
        <f>'[1]02_Видатки'!L107</f>
        <v>12.5</v>
      </c>
      <c r="G139" s="57">
        <f>'[1]02_Видатки'!I107</f>
        <v>12.5</v>
      </c>
      <c r="H139" s="57">
        <f>'[1]02_Видатки'!J107</f>
        <v>12.5</v>
      </c>
      <c r="I139" s="57">
        <f>'[1]02_Видатки'!K107</f>
        <v>12.5</v>
      </c>
      <c r="J139" s="57">
        <f>'[1]02_Видатки'!L107</f>
        <v>12.5</v>
      </c>
    </row>
    <row r="140" spans="1:10" ht="22.5" customHeight="1">
      <c r="A140" s="7" t="s">
        <v>124</v>
      </c>
      <c r="B140" s="6">
        <v>7016</v>
      </c>
      <c r="C140" s="65"/>
      <c r="D140" s="50">
        <v>24.5</v>
      </c>
      <c r="E140" s="50">
        <v>24.5</v>
      </c>
      <c r="F140" s="57">
        <f>'[1]02_Видатки'!L134</f>
        <v>24.5</v>
      </c>
      <c r="G140" s="57">
        <f>'[1]02_Видатки'!I134</f>
        <v>24.5</v>
      </c>
      <c r="H140" s="57">
        <f>'[1]02_Видатки'!J134</f>
        <v>24.5</v>
      </c>
      <c r="I140" s="57">
        <f>'[1]02_Видатки'!K134</f>
        <v>24.5</v>
      </c>
      <c r="J140" s="57">
        <f>'[1]02_Видатки'!L134</f>
        <v>24.5</v>
      </c>
    </row>
    <row r="141" spans="1:10" ht="23.25" customHeight="1">
      <c r="A141" s="5" t="s">
        <v>148</v>
      </c>
      <c r="B141" s="6">
        <v>7020</v>
      </c>
      <c r="C141" s="65"/>
      <c r="D141" s="50">
        <v>5705.32</v>
      </c>
      <c r="E141" s="12">
        <f aca="true" t="shared" si="4" ref="E141:J141">SUM(E142:E147)</f>
        <v>5705.320000000001</v>
      </c>
      <c r="F141" s="24">
        <f t="shared" si="4"/>
        <v>7638.514500000001</v>
      </c>
      <c r="G141" s="20">
        <f t="shared" si="4"/>
        <v>2397.873142935</v>
      </c>
      <c r="H141" s="20">
        <f t="shared" si="4"/>
        <v>2454.642718635</v>
      </c>
      <c r="I141" s="20">
        <f t="shared" si="4"/>
        <v>2044.5989629350001</v>
      </c>
      <c r="J141" s="20">
        <f t="shared" si="4"/>
        <v>2397.873142935</v>
      </c>
    </row>
    <row r="142" spans="1:10" ht="29.25" customHeight="1">
      <c r="A142" s="7" t="s">
        <v>119</v>
      </c>
      <c r="B142" s="6">
        <v>7021</v>
      </c>
      <c r="C142" s="55"/>
      <c r="D142" s="12">
        <v>293.96</v>
      </c>
      <c r="E142" s="12">
        <v>293.96</v>
      </c>
      <c r="F142" s="24">
        <f>'[1]02_Видатки'!AU28/1000</f>
        <v>645.4615000000001</v>
      </c>
      <c r="G142" s="54">
        <f>('[1]02_Видатки'!AQ28+'[1]02_Видатки'!BB28)/1000</f>
        <v>184.39206793500003</v>
      </c>
      <c r="H142" s="54">
        <f>('[1]02_Видатки'!AR28+'[1]02_Видатки'!BC28)/1000</f>
        <v>210.287103635</v>
      </c>
      <c r="I142" s="54">
        <f>('[1]02_Видатки'!AS28+'[1]02_Видатки'!BD28)/1000</f>
        <v>184.39206793500003</v>
      </c>
      <c r="J142" s="54">
        <f>('[1]02_Видатки'!AT28+'[1]02_Видатки'!BE28)/1000</f>
        <v>184.39206793500003</v>
      </c>
    </row>
    <row r="143" spans="1:10" ht="25.5" customHeight="1">
      <c r="A143" s="7" t="s">
        <v>120</v>
      </c>
      <c r="B143" s="6">
        <v>7022</v>
      </c>
      <c r="C143" s="55"/>
      <c r="D143" s="12">
        <v>1076.2</v>
      </c>
      <c r="E143" s="12">
        <v>1076.2</v>
      </c>
      <c r="F143" s="24">
        <f>'[1]02_Видатки'!AU46/1000</f>
        <v>1256.5928000000001</v>
      </c>
      <c r="G143" s="54">
        <f>('[1]02_Видатки'!AQ46+'[1]02_Видатки'!BB46)/1000</f>
        <v>366.065514</v>
      </c>
      <c r="H143" s="54">
        <f>('[1]02_Видатки'!AR46+'[1]02_Видатки'!BC46)/1000</f>
        <v>434.846674</v>
      </c>
      <c r="I143" s="54">
        <f>('[1]02_Видатки'!AS46+'[1]02_Видатки'!BD46)/1000</f>
        <v>366.065514</v>
      </c>
      <c r="J143" s="54">
        <f>('[1]02_Видатки'!AT46+'[1]02_Видатки'!BE46)/1000</f>
        <v>366.065514</v>
      </c>
    </row>
    <row r="144" spans="1:10" ht="18.75">
      <c r="A144" s="7" t="s">
        <v>121</v>
      </c>
      <c r="B144" s="6">
        <v>7023</v>
      </c>
      <c r="C144" s="55"/>
      <c r="D144" s="12">
        <v>2161.03</v>
      </c>
      <c r="E144" s="12">
        <v>2161.03</v>
      </c>
      <c r="F144" s="24">
        <f>'[1]02_Видатки'!AU64/1000</f>
        <v>2698.8448000000003</v>
      </c>
      <c r="G144" s="54">
        <f>('[1]02_Видатки'!AQ64+'[1]02_Видатки'!BB64)/1000</f>
        <v>783.5241990000001</v>
      </c>
      <c r="H144" s="54">
        <f>('[1]02_Видатки'!AR64+'[1]02_Видатки'!BC64)/1000</f>
        <v>942.0180590000001</v>
      </c>
      <c r="I144" s="54">
        <f>('[1]02_Видатки'!AS64+'[1]02_Видатки'!BD64)/1000</f>
        <v>783.5241990000001</v>
      </c>
      <c r="J144" s="54">
        <f>('[1]02_Видатки'!AT64+'[1]02_Видатки'!BE64)/1000</f>
        <v>783.5241990000001</v>
      </c>
    </row>
    <row r="145" spans="1:10" ht="18.75">
      <c r="A145" s="7" t="s">
        <v>122</v>
      </c>
      <c r="B145" s="6">
        <v>7024</v>
      </c>
      <c r="C145" s="55"/>
      <c r="D145" s="12">
        <v>594.36</v>
      </c>
      <c r="E145" s="12">
        <v>594.36</v>
      </c>
      <c r="F145" s="24">
        <f>'[1]02_Видатки'!AU77/1000</f>
        <v>643.2932</v>
      </c>
      <c r="G145" s="54">
        <f>('[1]02_Видатки'!AQ77+'[1]02_Видатки'!BB77)/1000</f>
        <v>187.998096</v>
      </c>
      <c r="H145" s="54">
        <f>('[1]02_Видатки'!AR77+'[1]02_Видатки'!BC77)/1000</f>
        <v>220.82341599999998</v>
      </c>
      <c r="I145" s="54">
        <f>('[1]02_Видатки'!AS77+'[1]02_Видатки'!BD77)/1000</f>
        <v>187.998096</v>
      </c>
      <c r="J145" s="54">
        <f>('[1]02_Видатки'!AT77+'[1]02_Видатки'!BE77)/1000</f>
        <v>187.998096</v>
      </c>
    </row>
    <row r="146" spans="1:10" ht="18.75" customHeight="1">
      <c r="A146" s="7" t="s">
        <v>123</v>
      </c>
      <c r="B146" s="6">
        <v>7025</v>
      </c>
      <c r="C146" s="67"/>
      <c r="D146" s="12">
        <v>633.35</v>
      </c>
      <c r="E146" s="12">
        <v>633.35</v>
      </c>
      <c r="F146" s="24">
        <f>'[1]02_Видатки'!AU107/1000</f>
        <v>804.6282</v>
      </c>
      <c r="G146" s="54">
        <f>('[1]02_Видатки'!AQ107+'[1]02_Видатки'!BB107)/1000</f>
        <v>232.734276</v>
      </c>
      <c r="H146" s="54">
        <f>('[1]02_Видатки'!AR107+'[1]02_Видатки'!BC107)/1000</f>
        <v>283.443576</v>
      </c>
      <c r="I146" s="54">
        <f>('[1]02_Видатки'!AS107+'[1]02_Видатки'!BD107)/1000</f>
        <v>232.734276</v>
      </c>
      <c r="J146" s="54">
        <f>('[1]02_Видатки'!AT107+'[1]02_Видатки'!BE107)/1000</f>
        <v>232.734276</v>
      </c>
    </row>
    <row r="147" spans="1:10" ht="18.75">
      <c r="A147" s="7" t="s">
        <v>124</v>
      </c>
      <c r="B147" s="6">
        <v>7026</v>
      </c>
      <c r="C147" s="55"/>
      <c r="D147" s="12">
        <v>946.42</v>
      </c>
      <c r="E147" s="12">
        <v>946.42</v>
      </c>
      <c r="F147" s="24">
        <f>'[1]02_Видатки'!AU134/1000</f>
        <v>1589.694</v>
      </c>
      <c r="G147" s="54">
        <f>('[1]02_Видатки'!AQ134+'[1]02_Видатки'!BB134)/1000</f>
        <v>643.15899</v>
      </c>
      <c r="H147" s="54">
        <f>('[1]02_Видатки'!AR134+'[1]02_Видатки'!BC134)/1000</f>
        <v>363.22389000000004</v>
      </c>
      <c r="I147" s="54">
        <f>('[1]02_Видатки'!AS134+'[1]02_Видатки'!BD134)/1000</f>
        <v>289.88481</v>
      </c>
      <c r="J147" s="54">
        <f>('[1]02_Видатки'!AT134+'[1]02_Видатки'!BE134)/1000</f>
        <v>643.15899</v>
      </c>
    </row>
    <row r="148" spans="1:10" ht="37.5">
      <c r="A148" s="5" t="s">
        <v>139</v>
      </c>
      <c r="B148" s="6">
        <v>7030</v>
      </c>
      <c r="C148" s="24" t="s">
        <v>107</v>
      </c>
      <c r="D148" s="24" t="s">
        <v>107</v>
      </c>
      <c r="E148" s="24" t="s">
        <v>107</v>
      </c>
      <c r="F148" s="24" t="s">
        <v>107</v>
      </c>
      <c r="G148" s="20" t="s">
        <v>107</v>
      </c>
      <c r="H148" s="20" t="s">
        <v>107</v>
      </c>
      <c r="I148" s="20" t="s">
        <v>107</v>
      </c>
      <c r="J148" s="20" t="s">
        <v>107</v>
      </c>
    </row>
    <row r="149" spans="1:10" ht="18.75">
      <c r="A149" s="7" t="s">
        <v>119</v>
      </c>
      <c r="B149" s="6">
        <v>7031</v>
      </c>
      <c r="C149" s="24"/>
      <c r="D149" s="24">
        <f aca="true" t="shared" si="5" ref="D149:F154">D142/12/D135</f>
        <v>4.899333333333333</v>
      </c>
      <c r="E149" s="24">
        <f t="shared" si="5"/>
        <v>4.899333333333333</v>
      </c>
      <c r="F149" s="24">
        <f t="shared" si="5"/>
        <v>10.75769166666667</v>
      </c>
      <c r="G149" s="56" t="s">
        <v>107</v>
      </c>
      <c r="H149" s="56" t="s">
        <v>107</v>
      </c>
      <c r="I149" s="56" t="s">
        <v>107</v>
      </c>
      <c r="J149" s="56" t="s">
        <v>107</v>
      </c>
    </row>
    <row r="150" spans="1:10" ht="18.75">
      <c r="A150" s="7" t="s">
        <v>120</v>
      </c>
      <c r="B150" s="6">
        <v>7032</v>
      </c>
      <c r="C150" s="24"/>
      <c r="D150" s="24">
        <f t="shared" si="5"/>
        <v>6.405952380952381</v>
      </c>
      <c r="E150" s="24">
        <f t="shared" si="5"/>
        <v>6.64320987654321</v>
      </c>
      <c r="F150" s="24">
        <f t="shared" si="5"/>
        <v>7.756745679012346</v>
      </c>
      <c r="G150" s="56" t="s">
        <v>107</v>
      </c>
      <c r="H150" s="56" t="s">
        <v>107</v>
      </c>
      <c r="I150" s="56" t="s">
        <v>107</v>
      </c>
      <c r="J150" s="56" t="s">
        <v>107</v>
      </c>
    </row>
    <row r="151" spans="1:10" ht="18.75">
      <c r="A151" s="7" t="s">
        <v>121</v>
      </c>
      <c r="B151" s="6">
        <v>7033</v>
      </c>
      <c r="C151" s="24"/>
      <c r="D151" s="24">
        <f t="shared" si="5"/>
        <v>5.00238425925926</v>
      </c>
      <c r="E151" s="24">
        <f t="shared" si="5"/>
        <v>5.072840375586854</v>
      </c>
      <c r="F151" s="24">
        <f t="shared" si="5"/>
        <v>6.335316431924883</v>
      </c>
      <c r="G151" s="56" t="s">
        <v>107</v>
      </c>
      <c r="H151" s="56" t="s">
        <v>107</v>
      </c>
      <c r="I151" s="56" t="s">
        <v>107</v>
      </c>
      <c r="J151" s="56" t="s">
        <v>107</v>
      </c>
    </row>
    <row r="152" spans="1:10" ht="18.75">
      <c r="A152" s="7" t="s">
        <v>122</v>
      </c>
      <c r="B152" s="6">
        <v>7034</v>
      </c>
      <c r="C152" s="24"/>
      <c r="D152" s="24">
        <f t="shared" si="5"/>
        <v>4.502727272727273</v>
      </c>
      <c r="E152" s="24">
        <f t="shared" si="5"/>
        <v>4.306956521739131</v>
      </c>
      <c r="F152" s="24">
        <f t="shared" si="5"/>
        <v>4.661544927536232</v>
      </c>
      <c r="G152" s="56" t="s">
        <v>107</v>
      </c>
      <c r="H152" s="56" t="s">
        <v>107</v>
      </c>
      <c r="I152" s="56" t="s">
        <v>107</v>
      </c>
      <c r="J152" s="56" t="s">
        <v>107</v>
      </c>
    </row>
    <row r="153" spans="1:10" ht="18.75">
      <c r="A153" s="7" t="s">
        <v>123</v>
      </c>
      <c r="B153" s="6">
        <v>7035</v>
      </c>
      <c r="C153" s="24"/>
      <c r="D153" s="24">
        <f t="shared" si="5"/>
        <v>3.639942528735632</v>
      </c>
      <c r="E153" s="24">
        <f t="shared" si="5"/>
        <v>4.222333333333333</v>
      </c>
      <c r="F153" s="24">
        <f t="shared" si="5"/>
        <v>5.364188</v>
      </c>
      <c r="G153" s="56" t="s">
        <v>107</v>
      </c>
      <c r="H153" s="56" t="s">
        <v>107</v>
      </c>
      <c r="I153" s="56" t="s">
        <v>107</v>
      </c>
      <c r="J153" s="56" t="s">
        <v>107</v>
      </c>
    </row>
    <row r="154" spans="1:10" ht="18.75">
      <c r="A154" s="7" t="s">
        <v>124</v>
      </c>
      <c r="B154" s="6">
        <v>7036</v>
      </c>
      <c r="C154" s="24"/>
      <c r="D154" s="24">
        <f t="shared" si="5"/>
        <v>3.219115646258503</v>
      </c>
      <c r="E154" s="24">
        <f t="shared" si="5"/>
        <v>3.219115646258503</v>
      </c>
      <c r="F154" s="24">
        <f t="shared" si="5"/>
        <v>5.407122448979592</v>
      </c>
      <c r="G154" s="56" t="s">
        <v>107</v>
      </c>
      <c r="H154" s="56" t="s">
        <v>107</v>
      </c>
      <c r="I154" s="56" t="s">
        <v>107</v>
      </c>
      <c r="J154" s="56" t="s">
        <v>107</v>
      </c>
    </row>
    <row r="155" spans="1:10" ht="18.75">
      <c r="A155" s="5" t="s">
        <v>140</v>
      </c>
      <c r="B155" s="6">
        <v>7040</v>
      </c>
      <c r="C155" s="55"/>
      <c r="D155" s="55"/>
      <c r="E155" s="55"/>
      <c r="F155" s="55"/>
      <c r="G155" s="56" t="s">
        <v>107</v>
      </c>
      <c r="H155" s="56" t="s">
        <v>107</v>
      </c>
      <c r="I155" s="56" t="s">
        <v>107</v>
      </c>
      <c r="J155" s="56" t="s">
        <v>107</v>
      </c>
    </row>
    <row r="156" spans="1:10" ht="18.75">
      <c r="A156" s="7" t="s">
        <v>119</v>
      </c>
      <c r="B156" s="6">
        <v>7041</v>
      </c>
      <c r="C156" s="55"/>
      <c r="D156" s="55"/>
      <c r="E156" s="55"/>
      <c r="F156" s="55"/>
      <c r="G156" s="22" t="s">
        <v>107</v>
      </c>
      <c r="H156" s="22" t="s">
        <v>107</v>
      </c>
      <c r="I156" s="22" t="s">
        <v>107</v>
      </c>
      <c r="J156" s="22" t="s">
        <v>107</v>
      </c>
    </row>
    <row r="157" spans="1:10" ht="18.75">
      <c r="A157" s="7" t="s">
        <v>120</v>
      </c>
      <c r="B157" s="6">
        <v>7042</v>
      </c>
      <c r="C157" s="55"/>
      <c r="D157" s="55"/>
      <c r="E157" s="55"/>
      <c r="F157" s="55"/>
      <c r="G157" s="22" t="s">
        <v>107</v>
      </c>
      <c r="H157" s="22" t="s">
        <v>107</v>
      </c>
      <c r="I157" s="22" t="s">
        <v>107</v>
      </c>
      <c r="J157" s="22" t="s">
        <v>107</v>
      </c>
    </row>
    <row r="158" spans="1:10" ht="18.75">
      <c r="A158" s="7" t="s">
        <v>121</v>
      </c>
      <c r="B158" s="6">
        <v>7043</v>
      </c>
      <c r="C158" s="55"/>
      <c r="D158" s="55"/>
      <c r="E158" s="55"/>
      <c r="F158" s="55"/>
      <c r="G158" s="22" t="s">
        <v>107</v>
      </c>
      <c r="H158" s="22" t="s">
        <v>107</v>
      </c>
      <c r="I158" s="22" t="s">
        <v>107</v>
      </c>
      <c r="J158" s="22" t="s">
        <v>107</v>
      </c>
    </row>
    <row r="159" spans="1:10" ht="18.75">
      <c r="A159" s="7" t="s">
        <v>122</v>
      </c>
      <c r="B159" s="6">
        <v>7044</v>
      </c>
      <c r="C159" s="55"/>
      <c r="D159" s="55"/>
      <c r="E159" s="55"/>
      <c r="F159" s="55"/>
      <c r="G159" s="22" t="s">
        <v>107</v>
      </c>
      <c r="H159" s="22" t="s">
        <v>107</v>
      </c>
      <c r="I159" s="22" t="s">
        <v>107</v>
      </c>
      <c r="J159" s="22" t="s">
        <v>107</v>
      </c>
    </row>
    <row r="160" spans="1:10" ht="18.75">
      <c r="A160" s="7" t="s">
        <v>123</v>
      </c>
      <c r="B160" s="6">
        <v>7045</v>
      </c>
      <c r="C160" s="55"/>
      <c r="D160" s="55"/>
      <c r="E160" s="55"/>
      <c r="F160" s="55"/>
      <c r="G160" s="22" t="s">
        <v>107</v>
      </c>
      <c r="H160" s="22" t="s">
        <v>107</v>
      </c>
      <c r="I160" s="22" t="s">
        <v>107</v>
      </c>
      <c r="J160" s="22" t="s">
        <v>107</v>
      </c>
    </row>
    <row r="161" spans="1:10" ht="18.75">
      <c r="A161" s="7" t="s">
        <v>124</v>
      </c>
      <c r="B161" s="6">
        <v>7046</v>
      </c>
      <c r="C161" s="55"/>
      <c r="D161" s="55"/>
      <c r="E161" s="55"/>
      <c r="F161" s="55"/>
      <c r="G161" s="22" t="s">
        <v>107</v>
      </c>
      <c r="H161" s="22" t="s">
        <v>107</v>
      </c>
      <c r="I161" s="22" t="s">
        <v>107</v>
      </c>
      <c r="J161" s="22" t="s">
        <v>107</v>
      </c>
    </row>
    <row r="162" spans="1:10" ht="18.75">
      <c r="A162" s="13"/>
      <c r="B162" s="14"/>
      <c r="C162" s="15"/>
      <c r="D162" s="15"/>
      <c r="E162" s="15"/>
      <c r="F162" s="15"/>
      <c r="G162" s="15"/>
      <c r="H162" s="15"/>
      <c r="I162" s="15"/>
      <c r="J162" s="15"/>
    </row>
    <row r="163" spans="1:10" ht="18.75">
      <c r="A163" s="13"/>
      <c r="B163" s="23"/>
      <c r="C163" s="51"/>
      <c r="D163" s="16"/>
      <c r="E163" s="16"/>
      <c r="F163" s="16"/>
      <c r="G163" s="16"/>
      <c r="H163" s="16"/>
      <c r="I163" s="16"/>
      <c r="J163" s="16"/>
    </row>
    <row r="164" spans="1:10" ht="18.75">
      <c r="A164" s="17" t="s">
        <v>125</v>
      </c>
      <c r="B164" s="14"/>
      <c r="C164" s="86" t="s">
        <v>149</v>
      </c>
      <c r="D164" s="86"/>
      <c r="E164" s="86"/>
      <c r="F164" s="86"/>
      <c r="G164" s="18"/>
      <c r="H164" s="87"/>
      <c r="I164" s="87"/>
      <c r="J164" s="87"/>
    </row>
    <row r="165" spans="1:10" ht="18.75">
      <c r="A165" s="52" t="s">
        <v>126</v>
      </c>
      <c r="B165" s="1"/>
      <c r="C165" s="75" t="s">
        <v>150</v>
      </c>
      <c r="D165" s="75"/>
      <c r="E165" s="75"/>
      <c r="F165" s="75"/>
      <c r="G165" s="19"/>
      <c r="H165" s="76" t="s">
        <v>127</v>
      </c>
      <c r="I165" s="76"/>
      <c r="J165" s="76"/>
    </row>
    <row r="169" ht="15">
      <c r="A169" t="s">
        <v>158</v>
      </c>
    </row>
    <row r="170" spans="1:10" ht="15">
      <c r="A170" t="s">
        <v>159</v>
      </c>
      <c r="J170" t="s">
        <v>160</v>
      </c>
    </row>
  </sheetData>
  <sheetProtection/>
  <mergeCells count="55">
    <mergeCell ref="H28:I28"/>
    <mergeCell ref="B29:F29"/>
    <mergeCell ref="H29:I29"/>
    <mergeCell ref="B30:G30"/>
    <mergeCell ref="H25:J25"/>
    <mergeCell ref="B26:G26"/>
    <mergeCell ref="H26:I26"/>
    <mergeCell ref="B27:F27"/>
    <mergeCell ref="H27:I27"/>
    <mergeCell ref="H21:I21"/>
    <mergeCell ref="H22:J22"/>
    <mergeCell ref="B31:F31"/>
    <mergeCell ref="B35:G35"/>
    <mergeCell ref="H30:I30"/>
    <mergeCell ref="H35:J35"/>
    <mergeCell ref="B28:F28"/>
    <mergeCell ref="H31:I31"/>
    <mergeCell ref="B32:F32"/>
    <mergeCell ref="B33:F33"/>
    <mergeCell ref="G13:I13"/>
    <mergeCell ref="H18:I18"/>
    <mergeCell ref="H19:I19"/>
    <mergeCell ref="H20:I20"/>
    <mergeCell ref="B34:F34"/>
    <mergeCell ref="H34:J34"/>
    <mergeCell ref="A90:J90"/>
    <mergeCell ref="B36:F36"/>
    <mergeCell ref="B37:F37"/>
    <mergeCell ref="A39:J39"/>
    <mergeCell ref="D41:D42"/>
    <mergeCell ref="E41:E42"/>
    <mergeCell ref="F41:F42"/>
    <mergeCell ref="G41:J41"/>
    <mergeCell ref="A41:A42"/>
    <mergeCell ref="B41:B42"/>
    <mergeCell ref="A44:J44"/>
    <mergeCell ref="A45:J45"/>
    <mergeCell ref="C41:C42"/>
    <mergeCell ref="A58:J58"/>
    <mergeCell ref="C61:J61"/>
    <mergeCell ref="A132:J132"/>
    <mergeCell ref="A91:J91"/>
    <mergeCell ref="A96:J96"/>
    <mergeCell ref="A97:J97"/>
    <mergeCell ref="A107:J107"/>
    <mergeCell ref="A108:J108"/>
    <mergeCell ref="A119:J119"/>
    <mergeCell ref="A120:J120"/>
    <mergeCell ref="C165:F165"/>
    <mergeCell ref="H165:J165"/>
    <mergeCell ref="A125:J125"/>
    <mergeCell ref="A126:J126"/>
    <mergeCell ref="A133:J133"/>
    <mergeCell ref="C164:F164"/>
    <mergeCell ref="H164:J164"/>
  </mergeCells>
  <conditionalFormatting sqref="C89:J89">
    <cfRule type="cellIs" priority="10" dxfId="25" operator="lessThanOrEqual">
      <formula>0</formula>
    </cfRule>
  </conditionalFormatting>
  <conditionalFormatting sqref="C92:F95 C59:F60 C109:J118 C127:F131 F98 C121:F124 C99:F106 C134:F161 G83:J84 G106:J106 C46:F57 C65:F89 G149:J155">
    <cfRule type="notContainsBlanks" priority="9" dxfId="0">
      <formula>LEN(TRIM(C46))&gt;0</formula>
    </cfRule>
  </conditionalFormatting>
  <conditionalFormatting sqref="F62:F64">
    <cfRule type="notContainsBlanks" priority="8" dxfId="0">
      <formula>LEN(TRIM(F62))&gt;0</formula>
    </cfRule>
  </conditionalFormatting>
  <conditionalFormatting sqref="C62:E64">
    <cfRule type="notContainsBlanks" priority="7" dxfId="0">
      <formula>LEN(TRIM(C62))&gt;0</formula>
    </cfRule>
  </conditionalFormatting>
  <conditionalFormatting sqref="C59:E60 C61 C46:E57 C62:E88">
    <cfRule type="notContainsBlanks" priority="6" dxfId="0">
      <formula>LEN(TRIM(C46))&gt;0</formula>
    </cfRule>
  </conditionalFormatting>
  <conditionalFormatting sqref="C92:E95 C99:E106">
    <cfRule type="notContainsBlanks" priority="5" dxfId="0">
      <formula>LEN(TRIM(C92))&gt;0</formula>
    </cfRule>
  </conditionalFormatting>
  <conditionalFormatting sqref="C110:E118">
    <cfRule type="notContainsBlanks" priority="4" dxfId="0">
      <formula>LEN(TRIM(C110))&gt;0</formula>
    </cfRule>
  </conditionalFormatting>
  <conditionalFormatting sqref="C127:F131">
    <cfRule type="notContainsBlanks" priority="3" dxfId="0">
      <formula>LEN(TRIM(C127))&gt;0</formula>
    </cfRule>
  </conditionalFormatting>
  <conditionalFormatting sqref="G88:J88">
    <cfRule type="notContainsBlanks" priority="2" dxfId="0">
      <formula>LEN(TRIM(G88))&gt;0</formula>
    </cfRule>
  </conditionalFormatting>
  <conditionalFormatting sqref="G88:J88">
    <cfRule type="notContainsBlanks" priority="1" dxfId="0">
      <formula>LEN(TRIM(G88))&gt;0</formula>
    </cfRule>
  </conditionalFormatting>
  <printOptions/>
  <pageMargins left="0.7086614173228346" right="0.3937007874015748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zoomScalePageLayoutView="0" workbookViewId="0" topLeftCell="C155">
      <selection activeCell="K167" sqref="K167"/>
    </sheetView>
  </sheetViews>
  <sheetFormatPr defaultColWidth="9.140625" defaultRowHeight="15"/>
  <cols>
    <col min="1" max="1" width="64.140625" style="0" customWidth="1"/>
    <col min="2" max="2" width="12.28125" style="0" customWidth="1"/>
    <col min="3" max="3" width="10.421875" style="0" customWidth="1"/>
    <col min="4" max="4" width="17.7109375" style="0" customWidth="1"/>
    <col min="5" max="5" width="19.421875" style="0" customWidth="1"/>
    <col min="6" max="6" width="20.421875" style="0" customWidth="1"/>
    <col min="7" max="7" width="19.28125" style="0" customWidth="1"/>
    <col min="8" max="8" width="17.8515625" style="0" customWidth="1"/>
    <col min="9" max="9" width="17.57421875" style="0" customWidth="1"/>
    <col min="10" max="10" width="18.7109375" style="0" customWidth="1"/>
  </cols>
  <sheetData>
    <row r="2" spans="7:10" ht="18.75">
      <c r="G2" s="68" t="s">
        <v>153</v>
      </c>
      <c r="H2" s="68"/>
      <c r="I2" s="68"/>
      <c r="J2" s="68"/>
    </row>
    <row r="3" spans="7:8" ht="18.75">
      <c r="G3" s="68" t="s">
        <v>161</v>
      </c>
      <c r="H3" s="68"/>
    </row>
    <row r="4" spans="7:10" ht="18.75">
      <c r="G4" s="68" t="s">
        <v>162</v>
      </c>
      <c r="H4" s="68"/>
      <c r="J4" s="68"/>
    </row>
    <row r="5" spans="7:10" ht="18.75">
      <c r="G5" s="68" t="s">
        <v>163</v>
      </c>
      <c r="H5" s="68"/>
      <c r="I5" s="68"/>
      <c r="J5" s="68"/>
    </row>
    <row r="6" spans="7:10" ht="18.75">
      <c r="G6" s="68"/>
      <c r="H6" s="68"/>
      <c r="I6" s="68"/>
      <c r="J6" s="68"/>
    </row>
    <row r="7" spans="1:10" ht="20.25">
      <c r="A7" s="25" t="s">
        <v>0</v>
      </c>
      <c r="B7" s="25"/>
      <c r="C7" s="25"/>
      <c r="D7" s="25"/>
      <c r="E7" s="25"/>
      <c r="F7" s="25"/>
      <c r="G7" s="25" t="s">
        <v>1</v>
      </c>
      <c r="H7" s="26"/>
      <c r="I7" s="25"/>
      <c r="J7" s="25"/>
    </row>
    <row r="8" spans="1:10" ht="9" customHeight="1">
      <c r="A8" s="27"/>
      <c r="B8" s="25"/>
      <c r="C8" s="25"/>
      <c r="D8" s="25"/>
      <c r="E8" s="25"/>
      <c r="F8" s="25"/>
      <c r="G8" s="27"/>
      <c r="H8" s="28"/>
      <c r="I8" s="27"/>
      <c r="J8" s="27"/>
    </row>
    <row r="9" spans="1:10" ht="20.25">
      <c r="A9" s="26" t="s">
        <v>2</v>
      </c>
      <c r="B9" s="26"/>
      <c r="C9" s="26"/>
      <c r="D9" s="26"/>
      <c r="E9" s="26"/>
      <c r="F9" s="26"/>
      <c r="G9" s="26" t="s">
        <v>2</v>
      </c>
      <c r="H9" s="26"/>
      <c r="I9" s="26"/>
      <c r="J9" s="26"/>
    </row>
    <row r="10" spans="1:10" ht="12" customHeight="1">
      <c r="A10" s="25"/>
      <c r="B10" s="25" t="s">
        <v>3</v>
      </c>
      <c r="C10" s="25"/>
      <c r="D10" s="25"/>
      <c r="E10" s="25"/>
      <c r="F10" s="25"/>
      <c r="G10" s="27" t="s">
        <v>3</v>
      </c>
      <c r="H10" s="28"/>
      <c r="I10" s="27"/>
      <c r="J10" s="27"/>
    </row>
    <row r="11" spans="1:10" ht="20.25">
      <c r="A11" s="29" t="s">
        <v>4</v>
      </c>
      <c r="B11" s="26"/>
      <c r="C11" s="26"/>
      <c r="D11" s="26"/>
      <c r="E11" s="26"/>
      <c r="F11" s="26"/>
      <c r="G11" s="26" t="s">
        <v>4</v>
      </c>
      <c r="H11" s="26"/>
      <c r="I11" s="26"/>
      <c r="J11" s="26"/>
    </row>
    <row r="12" spans="1:10" ht="12.75" customHeight="1">
      <c r="A12" s="25"/>
      <c r="B12" s="25"/>
      <c r="C12" s="25"/>
      <c r="D12" s="25"/>
      <c r="E12" s="25"/>
      <c r="F12" s="25"/>
      <c r="G12" s="27"/>
      <c r="H12" s="28"/>
      <c r="I12" s="27"/>
      <c r="J12" s="25"/>
    </row>
    <row r="13" spans="1:10" ht="20.25">
      <c r="A13" s="30" t="s">
        <v>5</v>
      </c>
      <c r="B13" s="25"/>
      <c r="C13" s="25"/>
      <c r="D13" s="25"/>
      <c r="E13" s="25"/>
      <c r="F13" s="25"/>
      <c r="G13" s="101" t="s">
        <v>5</v>
      </c>
      <c r="H13" s="101"/>
      <c r="I13" s="101"/>
      <c r="J13" s="25"/>
    </row>
    <row r="14" spans="1:10" ht="18.75">
      <c r="A14" s="1"/>
      <c r="B14" s="23"/>
      <c r="C14" s="23"/>
      <c r="D14" s="23"/>
      <c r="E14" s="23"/>
      <c r="F14" s="1"/>
      <c r="G14" s="1"/>
      <c r="H14" s="1"/>
      <c r="I14" s="1"/>
      <c r="J14" s="1"/>
    </row>
    <row r="15" spans="1:10" ht="2.25" customHeight="1">
      <c r="A15" s="1"/>
      <c r="B15" s="23"/>
      <c r="C15" s="23"/>
      <c r="D15" s="23"/>
      <c r="E15" s="23"/>
      <c r="F15" s="1"/>
      <c r="G15" s="1"/>
      <c r="H15" s="1"/>
      <c r="I15" s="1"/>
      <c r="J15" s="1"/>
    </row>
    <row r="16" spans="1:10" ht="15.75" customHeight="1" hidden="1">
      <c r="A16" s="1"/>
      <c r="B16" s="23"/>
      <c r="C16" s="23"/>
      <c r="D16" s="23"/>
      <c r="E16" s="23"/>
      <c r="F16" s="1"/>
      <c r="G16" s="1"/>
      <c r="H16" s="1"/>
      <c r="I16" s="1"/>
      <c r="J16" s="1"/>
    </row>
    <row r="17" spans="1:10" ht="18.75">
      <c r="A17" s="1"/>
      <c r="B17" s="23"/>
      <c r="C17" s="23"/>
      <c r="D17" s="23"/>
      <c r="E17" s="23"/>
      <c r="F17" s="1"/>
      <c r="G17" s="1"/>
      <c r="H17" s="1"/>
      <c r="I17" s="1"/>
      <c r="J17" s="1"/>
    </row>
    <row r="18" spans="1:10" ht="18.75">
      <c r="A18" s="1"/>
      <c r="B18" s="23"/>
      <c r="C18" s="23"/>
      <c r="D18" s="23"/>
      <c r="E18" s="23"/>
      <c r="F18" s="1"/>
      <c r="G18" s="1"/>
      <c r="H18" s="102" t="s">
        <v>6</v>
      </c>
      <c r="I18" s="102"/>
      <c r="J18" s="21"/>
    </row>
    <row r="19" spans="1:10" ht="18.75">
      <c r="A19" s="1"/>
      <c r="B19" s="23"/>
      <c r="C19" s="23"/>
      <c r="D19" s="23"/>
      <c r="E19" s="23"/>
      <c r="F19" s="1"/>
      <c r="G19" s="1"/>
      <c r="H19" s="102" t="s">
        <v>7</v>
      </c>
      <c r="I19" s="102"/>
      <c r="J19" s="21"/>
    </row>
    <row r="20" spans="1:10" ht="18.75">
      <c r="A20" s="1"/>
      <c r="B20" s="23"/>
      <c r="C20" s="23"/>
      <c r="D20" s="23"/>
      <c r="E20" s="23"/>
      <c r="F20" s="1"/>
      <c r="G20" s="1"/>
      <c r="H20" s="102" t="s">
        <v>8</v>
      </c>
      <c r="I20" s="102"/>
      <c r="J20" s="21"/>
    </row>
    <row r="21" spans="1:10" ht="18.75">
      <c r="A21" s="1"/>
      <c r="B21" s="23"/>
      <c r="C21" s="23"/>
      <c r="D21" s="23"/>
      <c r="E21" s="23"/>
      <c r="F21" s="1"/>
      <c r="G21" s="1"/>
      <c r="H21" s="102" t="s">
        <v>9</v>
      </c>
      <c r="I21" s="102"/>
      <c r="J21" s="21" t="s">
        <v>155</v>
      </c>
    </row>
    <row r="22" spans="1:10" ht="18.75">
      <c r="A22" s="1"/>
      <c r="B22" s="23"/>
      <c r="C22" s="23"/>
      <c r="D22" s="23"/>
      <c r="E22" s="23"/>
      <c r="F22" s="1"/>
      <c r="G22" s="1"/>
      <c r="H22" s="70" t="s">
        <v>10</v>
      </c>
      <c r="I22" s="70"/>
      <c r="J22" s="70"/>
    </row>
    <row r="23" spans="1:10" ht="18.75">
      <c r="A23" s="1"/>
      <c r="B23" s="23"/>
      <c r="C23" s="23"/>
      <c r="D23" s="23"/>
      <c r="E23" s="23"/>
      <c r="F23" s="1"/>
      <c r="G23" s="1"/>
      <c r="H23" s="1"/>
      <c r="I23" s="1"/>
      <c r="J23" s="1"/>
    </row>
    <row r="24" spans="1:10" ht="18.75">
      <c r="A24" s="1"/>
      <c r="B24" s="23"/>
      <c r="C24" s="23"/>
      <c r="D24" s="23"/>
      <c r="E24" s="23"/>
      <c r="F24" s="1"/>
      <c r="G24" s="1"/>
      <c r="H24" s="1"/>
      <c r="I24" s="1"/>
      <c r="J24" s="1"/>
    </row>
    <row r="25" spans="1:10" ht="18.75">
      <c r="A25" s="31" t="s">
        <v>11</v>
      </c>
      <c r="B25" s="32">
        <v>2019</v>
      </c>
      <c r="C25" s="33"/>
      <c r="D25" s="33"/>
      <c r="E25" s="33"/>
      <c r="F25" s="33"/>
      <c r="G25" s="34"/>
      <c r="H25" s="106" t="s">
        <v>12</v>
      </c>
      <c r="I25" s="106"/>
      <c r="J25" s="107"/>
    </row>
    <row r="26" spans="1:10" ht="69.75" customHeight="1">
      <c r="A26" s="35" t="s">
        <v>13</v>
      </c>
      <c r="B26" s="108" t="s">
        <v>128</v>
      </c>
      <c r="C26" s="109"/>
      <c r="D26" s="109"/>
      <c r="E26" s="109"/>
      <c r="F26" s="109"/>
      <c r="G26" s="74"/>
      <c r="H26" s="104" t="s">
        <v>14</v>
      </c>
      <c r="I26" s="105"/>
      <c r="J26" s="36">
        <v>37650571</v>
      </c>
    </row>
    <row r="27" spans="1:10" ht="15.75" customHeight="1">
      <c r="A27" s="35" t="s">
        <v>15</v>
      </c>
      <c r="B27" s="72" t="s">
        <v>129</v>
      </c>
      <c r="C27" s="73"/>
      <c r="D27" s="73"/>
      <c r="E27" s="73"/>
      <c r="F27" s="73"/>
      <c r="G27" s="37"/>
      <c r="H27" s="104" t="s">
        <v>16</v>
      </c>
      <c r="I27" s="105"/>
      <c r="J27" s="36">
        <v>150</v>
      </c>
    </row>
    <row r="28" spans="1:10" ht="15.75" customHeight="1">
      <c r="A28" s="35" t="s">
        <v>17</v>
      </c>
      <c r="B28" s="72" t="s">
        <v>130</v>
      </c>
      <c r="C28" s="73"/>
      <c r="D28" s="73"/>
      <c r="E28" s="73"/>
      <c r="F28" s="73"/>
      <c r="G28" s="37"/>
      <c r="H28" s="104" t="s">
        <v>18</v>
      </c>
      <c r="I28" s="105"/>
      <c r="J28" s="36">
        <v>5322800000</v>
      </c>
    </row>
    <row r="29" spans="1:10" ht="17.25" customHeight="1">
      <c r="A29" s="35" t="s">
        <v>141</v>
      </c>
      <c r="B29" s="72" t="s">
        <v>131</v>
      </c>
      <c r="C29" s="73"/>
      <c r="D29" s="73"/>
      <c r="E29" s="73"/>
      <c r="F29" s="73"/>
      <c r="G29" s="38"/>
      <c r="H29" s="104" t="s">
        <v>19</v>
      </c>
      <c r="I29" s="105"/>
      <c r="J29" s="36">
        <v>17184</v>
      </c>
    </row>
    <row r="30" spans="1:10" ht="18" customHeight="1">
      <c r="A30" s="35" t="s">
        <v>20</v>
      </c>
      <c r="B30" s="108" t="s">
        <v>132</v>
      </c>
      <c r="C30" s="109"/>
      <c r="D30" s="109"/>
      <c r="E30" s="109"/>
      <c r="F30" s="109"/>
      <c r="G30" s="74"/>
      <c r="H30" s="104" t="s">
        <v>21</v>
      </c>
      <c r="I30" s="105"/>
      <c r="J30" s="36">
        <v>91500</v>
      </c>
    </row>
    <row r="31" spans="1:10" ht="18" customHeight="1">
      <c r="A31" s="35" t="s">
        <v>22</v>
      </c>
      <c r="B31" s="72" t="s">
        <v>133</v>
      </c>
      <c r="C31" s="73"/>
      <c r="D31" s="73"/>
      <c r="E31" s="73"/>
      <c r="F31" s="73"/>
      <c r="G31" s="38"/>
      <c r="H31" s="104" t="s">
        <v>23</v>
      </c>
      <c r="I31" s="105"/>
      <c r="J31" s="36" t="s">
        <v>138</v>
      </c>
    </row>
    <row r="32" spans="1:10" ht="18" customHeight="1">
      <c r="A32" s="35" t="s">
        <v>24</v>
      </c>
      <c r="B32" s="72" t="s">
        <v>25</v>
      </c>
      <c r="C32" s="73"/>
      <c r="D32" s="73"/>
      <c r="E32" s="73"/>
      <c r="F32" s="73"/>
      <c r="G32" s="39"/>
      <c r="H32" s="40"/>
      <c r="I32" s="40"/>
      <c r="J32" s="41"/>
    </row>
    <row r="33" spans="1:10" ht="16.5" customHeight="1">
      <c r="A33" s="35" t="s">
        <v>26</v>
      </c>
      <c r="B33" s="72" t="s">
        <v>134</v>
      </c>
      <c r="C33" s="73"/>
      <c r="D33" s="73"/>
      <c r="E33" s="73"/>
      <c r="F33" s="73"/>
      <c r="G33" s="39"/>
      <c r="H33" s="42"/>
      <c r="I33" s="42"/>
      <c r="J33" s="43"/>
    </row>
    <row r="34" spans="1:10" ht="18" customHeight="1">
      <c r="A34" s="35" t="s">
        <v>27</v>
      </c>
      <c r="B34" s="72">
        <v>98</v>
      </c>
      <c r="C34" s="73"/>
      <c r="D34" s="73"/>
      <c r="E34" s="73"/>
      <c r="F34" s="73"/>
      <c r="G34" s="38"/>
      <c r="H34" s="72" t="s">
        <v>28</v>
      </c>
      <c r="I34" s="73"/>
      <c r="J34" s="74"/>
    </row>
    <row r="35" spans="1:10" ht="22.5" customHeight="1">
      <c r="A35" s="35" t="s">
        <v>29</v>
      </c>
      <c r="B35" s="72" t="s">
        <v>135</v>
      </c>
      <c r="C35" s="73"/>
      <c r="D35" s="73"/>
      <c r="E35" s="73"/>
      <c r="F35" s="73"/>
      <c r="G35" s="103"/>
      <c r="H35" s="72" t="s">
        <v>30</v>
      </c>
      <c r="I35" s="73"/>
      <c r="J35" s="74"/>
    </row>
    <row r="36" spans="1:10" ht="16.5" customHeight="1">
      <c r="A36" s="35" t="s">
        <v>31</v>
      </c>
      <c r="B36" s="72" t="s">
        <v>136</v>
      </c>
      <c r="C36" s="73"/>
      <c r="D36" s="73"/>
      <c r="E36" s="73"/>
      <c r="F36" s="73"/>
      <c r="G36" s="44"/>
      <c r="H36" s="45"/>
      <c r="I36" s="45"/>
      <c r="J36" s="38"/>
    </row>
    <row r="37" spans="1:10" ht="17.25" customHeight="1">
      <c r="A37" s="35" t="s">
        <v>32</v>
      </c>
      <c r="B37" s="72" t="s">
        <v>137</v>
      </c>
      <c r="C37" s="73"/>
      <c r="D37" s="73"/>
      <c r="E37" s="73"/>
      <c r="F37" s="73"/>
      <c r="G37" s="46"/>
      <c r="H37" s="47"/>
      <c r="I37" s="47"/>
      <c r="J37" s="37"/>
    </row>
    <row r="38" spans="1:10" ht="18.75">
      <c r="A38" s="1"/>
      <c r="B38" s="23"/>
      <c r="C38" s="23"/>
      <c r="D38" s="23"/>
      <c r="E38" s="23"/>
      <c r="F38" s="1"/>
      <c r="G38" s="1"/>
      <c r="H38" s="1"/>
      <c r="I38" s="1"/>
      <c r="J38" s="1"/>
    </row>
    <row r="39" spans="1:10" ht="20.25">
      <c r="A39" s="100" t="s">
        <v>142</v>
      </c>
      <c r="B39" s="100"/>
      <c r="C39" s="100"/>
      <c r="D39" s="100"/>
      <c r="E39" s="100"/>
      <c r="F39" s="100"/>
      <c r="G39" s="100"/>
      <c r="H39" s="100"/>
      <c r="I39" s="100"/>
      <c r="J39" s="100"/>
    </row>
    <row r="40" spans="1:10" ht="18.75">
      <c r="A40" s="2"/>
      <c r="B40" s="3"/>
      <c r="C40" s="2"/>
      <c r="D40" s="2"/>
      <c r="E40" s="2"/>
      <c r="F40" s="2"/>
      <c r="G40" s="2"/>
      <c r="H40" s="2"/>
      <c r="I40" s="2"/>
      <c r="J40" s="2"/>
    </row>
    <row r="41" spans="1:10" ht="18.75" customHeight="1">
      <c r="A41" s="70" t="s">
        <v>33</v>
      </c>
      <c r="B41" s="71" t="s">
        <v>34</v>
      </c>
      <c r="C41" s="71" t="s">
        <v>143</v>
      </c>
      <c r="D41" s="71" t="s">
        <v>144</v>
      </c>
      <c r="E41" s="71" t="s">
        <v>145</v>
      </c>
      <c r="F41" s="71" t="s">
        <v>146</v>
      </c>
      <c r="G41" s="71" t="s">
        <v>35</v>
      </c>
      <c r="H41" s="71"/>
      <c r="I41" s="71"/>
      <c r="J41" s="71"/>
    </row>
    <row r="42" spans="1:10" ht="18.75">
      <c r="A42" s="70"/>
      <c r="B42" s="71"/>
      <c r="C42" s="71"/>
      <c r="D42" s="71"/>
      <c r="E42" s="71"/>
      <c r="F42" s="71"/>
      <c r="G42" s="4" t="s">
        <v>36</v>
      </c>
      <c r="H42" s="4" t="s">
        <v>37</v>
      </c>
      <c r="I42" s="4" t="s">
        <v>38</v>
      </c>
      <c r="J42" s="4" t="s">
        <v>39</v>
      </c>
    </row>
    <row r="43" spans="1:10" ht="18.75">
      <c r="A43" s="21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</row>
    <row r="44" spans="1:10" ht="18.75">
      <c r="A44" s="83" t="s">
        <v>40</v>
      </c>
      <c r="B44" s="84"/>
      <c r="C44" s="84"/>
      <c r="D44" s="84"/>
      <c r="E44" s="84"/>
      <c r="F44" s="84"/>
      <c r="G44" s="84"/>
      <c r="H44" s="84"/>
      <c r="I44" s="84"/>
      <c r="J44" s="85"/>
    </row>
    <row r="45" spans="1:10" ht="18.75">
      <c r="A45" s="83" t="s">
        <v>41</v>
      </c>
      <c r="B45" s="84"/>
      <c r="C45" s="84"/>
      <c r="D45" s="84"/>
      <c r="E45" s="84"/>
      <c r="F45" s="84"/>
      <c r="G45" s="84"/>
      <c r="H45" s="84"/>
      <c r="I45" s="84"/>
      <c r="J45" s="85"/>
    </row>
    <row r="46" spans="1:10" ht="33.75" customHeight="1">
      <c r="A46" s="5" t="s">
        <v>42</v>
      </c>
      <c r="B46" s="6">
        <v>1010</v>
      </c>
      <c r="C46" s="55"/>
      <c r="D46" s="55">
        <v>5779.3</v>
      </c>
      <c r="E46" s="48">
        <v>5897.95</v>
      </c>
      <c r="F46" s="24">
        <f aca="true" t="shared" si="0" ref="F46:F56">G46+H46+I46+J46</f>
        <v>6440.619979022093</v>
      </c>
      <c r="G46" s="54">
        <f>('[1]01_Доходи'!E17+'[1]01_Доходи'!E18+'[1]01_Доходи'!D1368+'[1]01_Доходи'!D1369)/1000</f>
        <v>1304.1896611408056</v>
      </c>
      <c r="H46" s="54">
        <f>('[1]01_Доходи'!F17+'[1]01_Доходи'!E1368++'[1]01_Доходи'!E1369)/1000</f>
        <v>1463.1436032618292</v>
      </c>
      <c r="I46" s="54">
        <f>('[1]01_Доходи'!G17+'[1]01_Доходи'!F1368++'[1]01_Доходи'!F1369)/1000</f>
        <v>1800.0606996834972</v>
      </c>
      <c r="J46" s="54">
        <f>('[1]01_Доходи'!H17+'[1]01_Доходи'!G1368++'[1]01_Доходи'!G1369)/1000</f>
        <v>1873.2260149359606</v>
      </c>
    </row>
    <row r="47" spans="1:10" ht="33.75" customHeight="1">
      <c r="A47" s="5" t="s">
        <v>43</v>
      </c>
      <c r="B47" s="6">
        <v>1020</v>
      </c>
      <c r="C47" s="55"/>
      <c r="D47" s="55">
        <f>SUM(D48:D50)</f>
        <v>5500</v>
      </c>
      <c r="E47" s="24">
        <v>5500</v>
      </c>
      <c r="F47" s="24">
        <f t="shared" si="0"/>
        <v>8018</v>
      </c>
      <c r="G47" s="20">
        <f>SUM(G48:G50)</f>
        <v>2004.5</v>
      </c>
      <c r="H47" s="20">
        <f>SUM(H48:H50)</f>
        <v>2004.5</v>
      </c>
      <c r="I47" s="20">
        <f>SUM(I48:I50)</f>
        <v>2004.5</v>
      </c>
      <c r="J47" s="20">
        <f>SUM(J48:J50)</f>
        <v>2004.5</v>
      </c>
    </row>
    <row r="48" spans="1:10" ht="35.25" customHeight="1">
      <c r="A48" s="7" t="s">
        <v>44</v>
      </c>
      <c r="B48" s="6">
        <v>1021</v>
      </c>
      <c r="C48" s="55"/>
      <c r="D48" s="55"/>
      <c r="E48" s="55"/>
      <c r="F48" s="24"/>
      <c r="G48" s="54"/>
      <c r="H48" s="54"/>
      <c r="I48" s="54"/>
      <c r="J48" s="54"/>
    </row>
    <row r="49" spans="1:10" ht="60" customHeight="1">
      <c r="A49" s="7" t="s">
        <v>45</v>
      </c>
      <c r="B49" s="6">
        <v>1022</v>
      </c>
      <c r="C49" s="55"/>
      <c r="D49" s="55">
        <v>5500</v>
      </c>
      <c r="E49" s="55">
        <v>5500</v>
      </c>
      <c r="F49" s="24">
        <f t="shared" si="0"/>
        <v>8018</v>
      </c>
      <c r="G49" s="54">
        <v>2004.5</v>
      </c>
      <c r="H49" s="54">
        <v>2004.5</v>
      </c>
      <c r="I49" s="54">
        <v>2004.5</v>
      </c>
      <c r="J49" s="54">
        <v>2004.5</v>
      </c>
    </row>
    <row r="50" spans="1:10" ht="24.75" customHeight="1">
      <c r="A50" s="7" t="s">
        <v>46</v>
      </c>
      <c r="B50" s="6">
        <v>1023</v>
      </c>
      <c r="C50" s="55"/>
      <c r="D50" s="55"/>
      <c r="E50" s="55"/>
      <c r="F50" s="24"/>
      <c r="G50" s="54"/>
      <c r="H50" s="54"/>
      <c r="I50" s="54"/>
      <c r="J50" s="54"/>
    </row>
    <row r="51" spans="1:10" ht="30" customHeight="1">
      <c r="A51" s="5" t="s">
        <v>47</v>
      </c>
      <c r="B51" s="6">
        <v>1030</v>
      </c>
      <c r="C51" s="55"/>
      <c r="D51" s="55">
        <f>SUM(D52:D54)</f>
        <v>167.94</v>
      </c>
      <c r="E51" s="24">
        <f>SUM(E52:E54)</f>
        <v>167.94</v>
      </c>
      <c r="F51" s="24">
        <f t="shared" si="0"/>
        <v>172</v>
      </c>
      <c r="G51" s="20">
        <f>SUM(G52:G54)+'[1]01_Доходи'!D1373</f>
        <v>79</v>
      </c>
      <c r="H51" s="20">
        <f>SUM(H52:H54)+'[1]01_Доходи'!E1373</f>
        <v>7</v>
      </c>
      <c r="I51" s="20">
        <f>SUM(I52:I54)+'[1]01_Доходи'!F1373</f>
        <v>7</v>
      </c>
      <c r="J51" s="20">
        <f>SUM(J52:J54)+'[1]01_Доходи'!G1373</f>
        <v>79</v>
      </c>
    </row>
    <row r="52" spans="1:10" ht="32.25" customHeight="1">
      <c r="A52" s="7" t="s">
        <v>48</v>
      </c>
      <c r="B52" s="21">
        <v>1031</v>
      </c>
      <c r="C52" s="55"/>
      <c r="D52" s="55">
        <v>167.94</v>
      </c>
      <c r="E52" s="48">
        <v>167.94</v>
      </c>
      <c r="F52" s="24">
        <f t="shared" si="0"/>
        <v>172</v>
      </c>
      <c r="G52" s="54">
        <f>('[1]01_Доходи'!D1370)/1000</f>
        <v>79</v>
      </c>
      <c r="H52" s="54">
        <f>('[1]01_Доходи'!E1370)/1000</f>
        <v>7</v>
      </c>
      <c r="I52" s="54">
        <f>('[1]01_Доходи'!F1370)/1000</f>
        <v>7</v>
      </c>
      <c r="J52" s="54">
        <f>('[1]01_Доходи'!G1370)/1000</f>
        <v>79</v>
      </c>
    </row>
    <row r="53" spans="1:10" ht="25.5" customHeight="1">
      <c r="A53" s="7" t="s">
        <v>49</v>
      </c>
      <c r="B53" s="21">
        <v>1032</v>
      </c>
      <c r="C53" s="55"/>
      <c r="D53" s="55"/>
      <c r="E53" s="55"/>
      <c r="F53" s="24"/>
      <c r="G53" s="54"/>
      <c r="H53" s="54"/>
      <c r="I53" s="54"/>
      <c r="J53" s="54"/>
    </row>
    <row r="54" spans="1:10" ht="18.75">
      <c r="A54" s="7" t="s">
        <v>50</v>
      </c>
      <c r="B54" s="21">
        <v>1033</v>
      </c>
      <c r="C54" s="55"/>
      <c r="D54" s="55"/>
      <c r="E54" s="55"/>
      <c r="F54" s="24"/>
      <c r="G54" s="54"/>
      <c r="H54" s="54"/>
      <c r="I54" s="54"/>
      <c r="J54" s="54"/>
    </row>
    <row r="55" spans="1:10" ht="24" customHeight="1">
      <c r="A55" s="5" t="s">
        <v>51</v>
      </c>
      <c r="B55" s="21">
        <v>1040</v>
      </c>
      <c r="C55" s="55"/>
      <c r="D55" s="55">
        <v>31</v>
      </c>
      <c r="E55" s="24">
        <v>31</v>
      </c>
      <c r="F55" s="24">
        <f t="shared" si="0"/>
        <v>12</v>
      </c>
      <c r="G55" s="20">
        <f>G57+G56</f>
        <v>3</v>
      </c>
      <c r="H55" s="20">
        <f>H57+H56</f>
        <v>3</v>
      </c>
      <c r="I55" s="20">
        <f>I57+I56</f>
        <v>3</v>
      </c>
      <c r="J55" s="20">
        <f>J57+J56</f>
        <v>3</v>
      </c>
    </row>
    <row r="56" spans="1:10" ht="24" customHeight="1">
      <c r="A56" s="7" t="s">
        <v>52</v>
      </c>
      <c r="B56" s="21">
        <v>1041</v>
      </c>
      <c r="C56" s="55"/>
      <c r="D56" s="55">
        <v>6</v>
      </c>
      <c r="E56" s="48">
        <v>6</v>
      </c>
      <c r="F56" s="24">
        <f t="shared" si="0"/>
        <v>12</v>
      </c>
      <c r="G56" s="54">
        <f>('[1]01_Доходи'!D1371)/1000</f>
        <v>3</v>
      </c>
      <c r="H56" s="54">
        <f>('[1]01_Доходи'!E1371)/1000</f>
        <v>3</v>
      </c>
      <c r="I56" s="54">
        <f>('[1]01_Доходи'!F1371)/1000</f>
        <v>3</v>
      </c>
      <c r="J56" s="54">
        <f>('[1]01_Доходи'!G1371)/1000</f>
        <v>3</v>
      </c>
    </row>
    <row r="57" spans="1:10" ht="26.25" customHeight="1">
      <c r="A57" s="7" t="s">
        <v>151</v>
      </c>
      <c r="B57" s="21">
        <v>1042</v>
      </c>
      <c r="C57" s="55"/>
      <c r="D57" s="55">
        <v>25</v>
      </c>
      <c r="E57" s="48">
        <v>25</v>
      </c>
      <c r="F57" s="24"/>
      <c r="G57" s="54"/>
      <c r="H57" s="54"/>
      <c r="I57" s="54"/>
      <c r="J57" s="54"/>
    </row>
    <row r="58" spans="1:10" ht="18.75">
      <c r="A58" s="83" t="s">
        <v>53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22.5" customHeight="1">
      <c r="A59" s="5" t="s">
        <v>54</v>
      </c>
      <c r="B59" s="21">
        <v>1050</v>
      </c>
      <c r="C59" s="53"/>
      <c r="D59" s="12">
        <v>3831.6</v>
      </c>
      <c r="E59" s="12">
        <v>3928.86</v>
      </c>
      <c r="F59" s="20">
        <f>G59+H59+I59+J59</f>
        <v>4650.47787</v>
      </c>
      <c r="G59" s="54">
        <f>'[2]05_Фін_план'!$G$53</f>
        <v>1060.73929</v>
      </c>
      <c r="H59" s="54">
        <v>1468.26</v>
      </c>
      <c r="I59" s="54">
        <f>'[2]05_Фін_план'!$I$53</f>
        <v>1060.73929</v>
      </c>
      <c r="J59" s="54">
        <f>'[2]05_Фін_план'!$J$53</f>
        <v>1060.73929</v>
      </c>
    </row>
    <row r="60" spans="1:10" ht="24" customHeight="1">
      <c r="A60" s="5" t="s">
        <v>55</v>
      </c>
      <c r="B60" s="21">
        <v>1060</v>
      </c>
      <c r="C60" s="53"/>
      <c r="D60" s="12">
        <v>842.96</v>
      </c>
      <c r="E60" s="12">
        <v>864.35</v>
      </c>
      <c r="F60" s="20">
        <f>G60+H60+I60+J60</f>
        <v>1023.1079314</v>
      </c>
      <c r="G60" s="54">
        <f>'[2]05_Фін_план'!$G$54</f>
        <v>233.36264380000003</v>
      </c>
      <c r="H60" s="54">
        <v>323.02</v>
      </c>
      <c r="I60" s="54">
        <f>'[2]05_Фін_план'!$I$54</f>
        <v>233.36264380000003</v>
      </c>
      <c r="J60" s="54">
        <f>'[2]05_Фін_план'!$J$54</f>
        <v>233.36264380000003</v>
      </c>
    </row>
    <row r="61" spans="1:10" ht="18.75">
      <c r="A61" s="8" t="s">
        <v>56</v>
      </c>
      <c r="B61" s="21">
        <v>1070</v>
      </c>
      <c r="C61" s="88"/>
      <c r="D61" s="89"/>
      <c r="E61" s="89"/>
      <c r="F61" s="89"/>
      <c r="G61" s="89"/>
      <c r="H61" s="89"/>
      <c r="I61" s="89"/>
      <c r="J61" s="90"/>
    </row>
    <row r="62" spans="1:10" ht="23.25" customHeight="1">
      <c r="A62" s="7" t="s">
        <v>57</v>
      </c>
      <c r="B62" s="21">
        <v>1071</v>
      </c>
      <c r="C62" s="53"/>
      <c r="D62" s="12">
        <v>1873.74</v>
      </c>
      <c r="E62" s="12">
        <v>1873.74</v>
      </c>
      <c r="F62" s="20">
        <f aca="true" t="shared" si="1" ref="F62:F82">G62+H62+I62+J62</f>
        <v>2959.92103</v>
      </c>
      <c r="G62" s="54">
        <f>'[2]05_Фін_план'!$G$56</f>
        <v>826.3838799999999</v>
      </c>
      <c r="H62" s="54">
        <v>774.45</v>
      </c>
      <c r="I62" s="54">
        <f>'[2]05_Фін_план'!$I$56</f>
        <v>532.70327</v>
      </c>
      <c r="J62" s="54">
        <f>'[2]05_Фін_план'!$J$56</f>
        <v>826.3838799999999</v>
      </c>
    </row>
    <row r="63" spans="1:10" ht="26.25" customHeight="1">
      <c r="A63" s="7" t="s">
        <v>58</v>
      </c>
      <c r="B63" s="21">
        <v>1072</v>
      </c>
      <c r="C63" s="53"/>
      <c r="D63" s="12">
        <v>402</v>
      </c>
      <c r="E63" s="12">
        <v>402</v>
      </c>
      <c r="F63" s="20">
        <f t="shared" si="1"/>
        <v>626.253958405</v>
      </c>
      <c r="G63" s="54">
        <f>'[2]05_Фін_план'!$G$57</f>
        <v>175.917897535</v>
      </c>
      <c r="H63" s="54">
        <v>163.11</v>
      </c>
      <c r="I63" s="54">
        <f>'[2]05_Фін_план'!$I$57</f>
        <v>111.30816333499999</v>
      </c>
      <c r="J63" s="54">
        <f>'[2]05_Фін_план'!$J$57</f>
        <v>175.917897535</v>
      </c>
    </row>
    <row r="64" spans="1:10" ht="32.25" customHeight="1">
      <c r="A64" s="7" t="s">
        <v>152</v>
      </c>
      <c r="B64" s="21">
        <v>1073</v>
      </c>
      <c r="C64" s="53"/>
      <c r="D64" s="12">
        <v>38.45</v>
      </c>
      <c r="E64" s="12">
        <v>38.45</v>
      </c>
      <c r="F64" s="20">
        <f t="shared" si="1"/>
        <v>40.32</v>
      </c>
      <c r="G64" s="54">
        <v>10.08</v>
      </c>
      <c r="H64" s="54">
        <v>10.08</v>
      </c>
      <c r="I64" s="54">
        <v>10.08</v>
      </c>
      <c r="J64" s="54">
        <v>10.08</v>
      </c>
    </row>
    <row r="65" spans="1:10" ht="25.5" customHeight="1">
      <c r="A65" s="9" t="s">
        <v>59</v>
      </c>
      <c r="B65" s="21">
        <v>1080</v>
      </c>
      <c r="C65" s="53"/>
      <c r="D65" s="12">
        <v>198</v>
      </c>
      <c r="E65" s="12">
        <v>198</v>
      </c>
      <c r="F65" s="20">
        <f t="shared" si="1"/>
        <v>207.2</v>
      </c>
      <c r="G65" s="54">
        <v>51.8</v>
      </c>
      <c r="H65" s="54">
        <v>51.8</v>
      </c>
      <c r="I65" s="54">
        <v>51.8</v>
      </c>
      <c r="J65" s="54">
        <v>51.8</v>
      </c>
    </row>
    <row r="66" spans="1:10" ht="27" customHeight="1">
      <c r="A66" s="5" t="s">
        <v>60</v>
      </c>
      <c r="B66" s="21">
        <v>1090</v>
      </c>
      <c r="C66" s="53"/>
      <c r="D66" s="53"/>
      <c r="E66" s="53"/>
      <c r="F66" s="20"/>
      <c r="G66" s="54"/>
      <c r="H66" s="54"/>
      <c r="I66" s="54"/>
      <c r="J66" s="54"/>
    </row>
    <row r="67" spans="1:10" ht="27.75" customHeight="1">
      <c r="A67" s="5" t="s">
        <v>61</v>
      </c>
      <c r="B67" s="21">
        <v>1100</v>
      </c>
      <c r="C67" s="53"/>
      <c r="D67" s="12">
        <v>592.25</v>
      </c>
      <c r="E67" s="12">
        <v>592.25</v>
      </c>
      <c r="F67" s="20">
        <f t="shared" si="1"/>
        <v>203.32</v>
      </c>
      <c r="G67" s="54">
        <v>50.83</v>
      </c>
      <c r="H67" s="54">
        <v>50.83</v>
      </c>
      <c r="I67" s="54">
        <v>50.83</v>
      </c>
      <c r="J67" s="54">
        <v>50.83</v>
      </c>
    </row>
    <row r="68" spans="1:10" ht="25.5" customHeight="1">
      <c r="A68" s="5" t="s">
        <v>62</v>
      </c>
      <c r="B68" s="21">
        <v>1110</v>
      </c>
      <c r="C68" s="53"/>
      <c r="D68" s="12">
        <v>16.9</v>
      </c>
      <c r="E68" s="12">
        <v>16.9</v>
      </c>
      <c r="F68" s="20">
        <f t="shared" si="1"/>
        <v>16.92</v>
      </c>
      <c r="G68" s="54">
        <f>('[1]02_Видатки'!AV28+'[1]02_Видатки'!AV46+'[1]02_Видатки'!AV64+'[1]02_Видатки'!AV77+'[1]02_Видатки'!AV107+'[1]02_Видатки'!AV134)/1000</f>
        <v>4.23</v>
      </c>
      <c r="H68" s="54">
        <f>('[1]02_Видатки'!AW28+'[1]02_Видатки'!AW46+'[1]02_Видатки'!AW64+'[1]02_Видатки'!AW77+'[1]02_Видатки'!AW107+'[1]02_Видатки'!AW134)/1000</f>
        <v>4.23</v>
      </c>
      <c r="I68" s="54">
        <f>('[1]02_Видатки'!AX28+'[1]02_Видатки'!AX46+'[1]02_Видатки'!AX64+'[1]02_Видатки'!AX77+'[1]02_Видатки'!AX107+'[1]02_Видатки'!AX134)/1000</f>
        <v>4.23</v>
      </c>
      <c r="J68" s="54">
        <f>('[1]02_Видатки'!AY28+'[1]02_Видатки'!AY46+'[1]02_Видатки'!AY64+'[1]02_Видатки'!AY77+'[1]02_Видатки'!AY107+'[1]02_Видатки'!AY134)/1000</f>
        <v>4.23</v>
      </c>
    </row>
    <row r="69" spans="1:10" ht="21.75" customHeight="1">
      <c r="A69" s="5" t="s">
        <v>63</v>
      </c>
      <c r="B69" s="21">
        <v>1120</v>
      </c>
      <c r="C69" s="53"/>
      <c r="D69" s="20">
        <f>SUM(D70:D75)</f>
        <v>1743.83</v>
      </c>
      <c r="E69" s="20">
        <f>SUM(E70:E75)</f>
        <v>1743.83</v>
      </c>
      <c r="F69" s="20">
        <f t="shared" si="1"/>
        <v>1277.9845999999998</v>
      </c>
      <c r="G69" s="20">
        <f>SUM(G70:G75)</f>
        <v>615.298</v>
      </c>
      <c r="H69" s="20">
        <f>SUM(H70:H75)</f>
        <v>31.4486</v>
      </c>
      <c r="I69" s="20">
        <v>87.42</v>
      </c>
      <c r="J69" s="20">
        <f>SUM(J70:J75)</f>
        <v>543.818</v>
      </c>
    </row>
    <row r="70" spans="1:10" ht="30" customHeight="1">
      <c r="A70" s="7" t="s">
        <v>64</v>
      </c>
      <c r="B70" s="21">
        <v>1121</v>
      </c>
      <c r="C70" s="53"/>
      <c r="D70" s="12">
        <v>120.4</v>
      </c>
      <c r="E70" s="12">
        <v>120.4</v>
      </c>
      <c r="F70" s="20">
        <f t="shared" si="1"/>
        <v>40</v>
      </c>
      <c r="G70" s="54">
        <v>23</v>
      </c>
      <c r="H70" s="54"/>
      <c r="I70" s="54"/>
      <c r="J70" s="54">
        <v>17</v>
      </c>
    </row>
    <row r="71" spans="1:10" ht="28.5" customHeight="1">
      <c r="A71" s="7" t="s">
        <v>65</v>
      </c>
      <c r="B71" s="21">
        <v>1122</v>
      </c>
      <c r="C71" s="53"/>
      <c r="D71" s="12">
        <v>7</v>
      </c>
      <c r="E71" s="12">
        <v>7</v>
      </c>
      <c r="F71" s="20">
        <f t="shared" si="1"/>
        <v>4</v>
      </c>
      <c r="G71" s="54">
        <f>('[1]02_Видатки'!E157+'[1]02_Видатки'!E154+'[1]02_Видатки'!E151)/1000</f>
        <v>1.2</v>
      </c>
      <c r="H71" s="54">
        <f>('[1]02_Видатки'!F157+'[1]02_Видатки'!F154+'[1]02_Видатки'!F151)/1000</f>
        <v>0.92</v>
      </c>
      <c r="I71" s="54">
        <f>('[1]02_Видатки'!G157+'[1]02_Видатки'!G154+'[1]02_Видатки'!G151)/1000</f>
        <v>0.96</v>
      </c>
      <c r="J71" s="54">
        <f>('[1]02_Видатки'!H157+'[1]02_Видатки'!H154+'[1]02_Видатки'!H151)/1000</f>
        <v>0.92</v>
      </c>
    </row>
    <row r="72" spans="1:10" ht="33" customHeight="1">
      <c r="A72" s="7" t="s">
        <v>66</v>
      </c>
      <c r="B72" s="21">
        <v>1123</v>
      </c>
      <c r="C72" s="53"/>
      <c r="D72" s="12">
        <v>257.9</v>
      </c>
      <c r="E72" s="12">
        <v>257.9</v>
      </c>
      <c r="F72" s="20">
        <f t="shared" si="1"/>
        <v>210.9846</v>
      </c>
      <c r="G72" s="54">
        <f>('[1]02_Видатки'!E167)/1000</f>
        <v>74.898</v>
      </c>
      <c r="H72" s="54">
        <f>('[1]02_Видатки'!F167)/1000</f>
        <v>30.528599999999997</v>
      </c>
      <c r="I72" s="54">
        <f>('[1]02_Видатки'!G167)/1000</f>
        <v>30.66</v>
      </c>
      <c r="J72" s="54">
        <f>('[1]02_Видатки'!H167)/1000</f>
        <v>74.898</v>
      </c>
    </row>
    <row r="73" spans="1:10" ht="24" customHeight="1">
      <c r="A73" s="7" t="s">
        <v>67</v>
      </c>
      <c r="B73" s="21">
        <v>1124</v>
      </c>
      <c r="C73" s="53"/>
      <c r="D73" s="12">
        <v>1228.23</v>
      </c>
      <c r="E73" s="12">
        <v>1228.23</v>
      </c>
      <c r="F73" s="20">
        <f t="shared" si="1"/>
        <v>909.7</v>
      </c>
      <c r="G73" s="54">
        <v>458.7</v>
      </c>
      <c r="H73" s="54"/>
      <c r="I73" s="54"/>
      <c r="J73" s="54">
        <f>('[1]02_Видатки'!H173)/1000</f>
        <v>451</v>
      </c>
    </row>
    <row r="74" spans="1:10" ht="30.75" customHeight="1">
      <c r="A74" s="7" t="s">
        <v>68</v>
      </c>
      <c r="B74" s="21">
        <v>1125</v>
      </c>
      <c r="C74" s="53"/>
      <c r="D74" s="12">
        <v>122.8</v>
      </c>
      <c r="E74" s="12">
        <v>122.8</v>
      </c>
      <c r="F74" s="20">
        <f t="shared" si="1"/>
        <v>113.3</v>
      </c>
      <c r="G74" s="54">
        <f>('[1]02_Видатки'!E186)/1000</f>
        <v>57.5</v>
      </c>
      <c r="H74" s="54"/>
      <c r="I74" s="54">
        <f>('[1]02_Видатки'!G186)/1000</f>
        <v>55.8</v>
      </c>
      <c r="J74" s="54"/>
    </row>
    <row r="75" spans="1:10" ht="30" customHeight="1">
      <c r="A75" s="7" t="s">
        <v>69</v>
      </c>
      <c r="B75" s="21">
        <v>1126</v>
      </c>
      <c r="C75" s="53"/>
      <c r="D75" s="12">
        <v>7.5</v>
      </c>
      <c r="E75" s="12">
        <v>7.5</v>
      </c>
      <c r="F75" s="20"/>
      <c r="G75" s="54"/>
      <c r="H75" s="54"/>
      <c r="I75" s="54"/>
      <c r="J75" s="54"/>
    </row>
    <row r="76" spans="1:10" ht="45.75" customHeight="1">
      <c r="A76" s="5" t="s">
        <v>70</v>
      </c>
      <c r="B76" s="21">
        <v>1130</v>
      </c>
      <c r="C76" s="53"/>
      <c r="D76" s="12">
        <v>5.7</v>
      </c>
      <c r="E76" s="12">
        <v>5.7</v>
      </c>
      <c r="F76" s="20">
        <f t="shared" si="1"/>
        <v>5.7</v>
      </c>
      <c r="G76" s="54"/>
      <c r="H76" s="54"/>
      <c r="I76" s="54"/>
      <c r="J76" s="54">
        <f>('[1]02_Видатки'!H188)/1000</f>
        <v>5.7</v>
      </c>
    </row>
    <row r="77" spans="1:10" ht="24" customHeight="1">
      <c r="A77" s="5" t="s">
        <v>71</v>
      </c>
      <c r="B77" s="21">
        <v>1140</v>
      </c>
      <c r="C77" s="53"/>
      <c r="D77" s="12">
        <v>72</v>
      </c>
      <c r="E77" s="12">
        <v>72</v>
      </c>
      <c r="F77" s="20">
        <f t="shared" si="1"/>
        <v>1206.1399999999999</v>
      </c>
      <c r="G77" s="54">
        <v>301.53</v>
      </c>
      <c r="H77" s="54">
        <v>301.53</v>
      </c>
      <c r="I77" s="54">
        <v>301.54</v>
      </c>
      <c r="J77" s="54">
        <v>301.54</v>
      </c>
    </row>
    <row r="78" spans="1:10" ht="29.25" customHeight="1">
      <c r="A78" s="5" t="s">
        <v>72</v>
      </c>
      <c r="B78" s="21">
        <v>1150</v>
      </c>
      <c r="C78" s="53"/>
      <c r="D78" s="12">
        <v>534.31</v>
      </c>
      <c r="E78" s="12">
        <v>534.31</v>
      </c>
      <c r="F78" s="20">
        <f t="shared" si="1"/>
        <v>194.95000000000002</v>
      </c>
      <c r="G78" s="54">
        <v>48.73</v>
      </c>
      <c r="H78" s="54">
        <v>48.74</v>
      </c>
      <c r="I78" s="54">
        <v>48.74</v>
      </c>
      <c r="J78" s="54">
        <v>48.74</v>
      </c>
    </row>
    <row r="79" spans="1:10" ht="28.5" customHeight="1">
      <c r="A79" s="5" t="s">
        <v>73</v>
      </c>
      <c r="B79" s="21">
        <v>1160</v>
      </c>
      <c r="C79" s="53"/>
      <c r="D79" s="20">
        <v>205</v>
      </c>
      <c r="E79" s="20">
        <v>205</v>
      </c>
      <c r="F79" s="20">
        <f t="shared" si="1"/>
        <v>2230.3199999999997</v>
      </c>
      <c r="G79" s="20">
        <v>187.58</v>
      </c>
      <c r="H79" s="20">
        <v>267.58</v>
      </c>
      <c r="I79" s="20">
        <v>187.58</v>
      </c>
      <c r="J79" s="20">
        <v>1587.58</v>
      </c>
    </row>
    <row r="80" spans="1:10" ht="34.5" customHeight="1">
      <c r="A80" s="7" t="s">
        <v>74</v>
      </c>
      <c r="B80" s="21">
        <v>1161</v>
      </c>
      <c r="C80" s="53"/>
      <c r="D80" s="53"/>
      <c r="E80" s="53"/>
      <c r="F80" s="20">
        <f t="shared" si="1"/>
        <v>0</v>
      </c>
      <c r="G80" s="54"/>
      <c r="H80" s="54"/>
      <c r="I80" s="54"/>
      <c r="J80" s="54"/>
    </row>
    <row r="81" spans="1:10" ht="37.5" customHeight="1">
      <c r="A81" s="7" t="s">
        <v>75</v>
      </c>
      <c r="B81" s="21">
        <v>1162</v>
      </c>
      <c r="C81" s="53"/>
      <c r="D81" s="53">
        <v>205</v>
      </c>
      <c r="E81" s="53">
        <v>205</v>
      </c>
      <c r="F81" s="20">
        <f t="shared" si="1"/>
        <v>710</v>
      </c>
      <c r="G81" s="54">
        <v>177.5</v>
      </c>
      <c r="H81" s="54">
        <v>177.5</v>
      </c>
      <c r="I81" s="54">
        <v>177.5</v>
      </c>
      <c r="J81" s="54">
        <v>177.5</v>
      </c>
    </row>
    <row r="82" spans="1:10" ht="39.75" customHeight="1">
      <c r="A82" s="7" t="s">
        <v>147</v>
      </c>
      <c r="B82" s="21">
        <v>1163</v>
      </c>
      <c r="C82" s="53"/>
      <c r="D82" s="53"/>
      <c r="E82" s="53"/>
      <c r="F82" s="20">
        <f t="shared" si="1"/>
        <v>0</v>
      </c>
      <c r="G82" s="54"/>
      <c r="H82" s="54"/>
      <c r="I82" s="54"/>
      <c r="J82" s="54"/>
    </row>
    <row r="83" spans="1:10" ht="28.5" customHeight="1">
      <c r="A83" s="5" t="s">
        <v>76</v>
      </c>
      <c r="B83" s="21">
        <v>1170</v>
      </c>
      <c r="C83" s="53"/>
      <c r="D83" s="53">
        <v>1121.5</v>
      </c>
      <c r="E83" s="53">
        <f>E85+E84</f>
        <v>1121.5</v>
      </c>
      <c r="F83" s="20">
        <f>F85</f>
        <v>1480</v>
      </c>
      <c r="G83" s="20"/>
      <c r="H83" s="20">
        <v>80</v>
      </c>
      <c r="I83" s="20"/>
      <c r="J83" s="20">
        <f>J85</f>
        <v>1400</v>
      </c>
    </row>
    <row r="84" spans="1:10" ht="25.5" customHeight="1">
      <c r="A84" s="7" t="s">
        <v>77</v>
      </c>
      <c r="B84" s="21">
        <v>1171</v>
      </c>
      <c r="C84" s="53"/>
      <c r="D84" s="53"/>
      <c r="E84" s="53"/>
      <c r="F84" s="20"/>
      <c r="G84" s="20"/>
      <c r="H84" s="20"/>
      <c r="I84" s="20"/>
      <c r="J84" s="20"/>
    </row>
    <row r="85" spans="1:10" ht="23.25" customHeight="1">
      <c r="A85" s="7" t="s">
        <v>94</v>
      </c>
      <c r="B85" s="21">
        <v>1172</v>
      </c>
      <c r="C85" s="53"/>
      <c r="D85" s="53">
        <v>1121.5</v>
      </c>
      <c r="E85" s="53">
        <v>1121.5</v>
      </c>
      <c r="F85" s="20">
        <v>1480</v>
      </c>
      <c r="G85" s="20"/>
      <c r="H85" s="20">
        <v>80</v>
      </c>
      <c r="I85" s="20"/>
      <c r="J85" s="20">
        <v>1400</v>
      </c>
    </row>
    <row r="86" spans="1:10" ht="23.25" customHeight="1">
      <c r="A86" s="5" t="s">
        <v>78</v>
      </c>
      <c r="B86" s="21">
        <v>1180</v>
      </c>
      <c r="C86" s="53"/>
      <c r="D86" s="53"/>
      <c r="E86" s="53"/>
      <c r="F86" s="20"/>
      <c r="G86" s="20"/>
      <c r="H86" s="20"/>
      <c r="I86" s="20"/>
      <c r="J86" s="20"/>
    </row>
    <row r="87" spans="1:10" ht="25.5" customHeight="1">
      <c r="A87" s="10" t="s">
        <v>79</v>
      </c>
      <c r="B87" s="21">
        <v>1200</v>
      </c>
      <c r="C87" s="53"/>
      <c r="D87" s="53">
        <f>D46+D47+D51+D55</f>
        <v>11478.24</v>
      </c>
      <c r="E87" s="53">
        <f>E46+E47+E51+E55</f>
        <v>11596.890000000001</v>
      </c>
      <c r="F87" s="20">
        <f>G87+H87+I87+J87</f>
        <v>14642.619979022093</v>
      </c>
      <c r="G87" s="20">
        <f>G46+G47+G51+G55</f>
        <v>3390.6896611408056</v>
      </c>
      <c r="H87" s="20">
        <f>H46+H47+H51+H55</f>
        <v>3477.6436032618294</v>
      </c>
      <c r="I87" s="20">
        <f>I46+I47+I51+I55</f>
        <v>3814.560699683497</v>
      </c>
      <c r="J87" s="20">
        <f>J46+J47+J51+J55</f>
        <v>3959.726014935961</v>
      </c>
    </row>
    <row r="88" spans="1:10" ht="22.5" customHeight="1">
      <c r="A88" s="10" t="s">
        <v>80</v>
      </c>
      <c r="B88" s="21">
        <v>1300</v>
      </c>
      <c r="C88" s="20"/>
      <c r="D88" s="20">
        <f>SUM(D59:D60)+D76+D77+D78+D83+D86+D62+D63+D64+SUM(D65:D69)+D79</f>
        <v>11478.24</v>
      </c>
      <c r="E88" s="20">
        <f>SUM(E59:E60)+E76+E77+E78+E83+E86+E62+E63+E64+SUM(E65:E69)+E79</f>
        <v>11596.89</v>
      </c>
      <c r="F88" s="20">
        <f>G88+H88+I88+J88</f>
        <v>14642.615389805</v>
      </c>
      <c r="G88" s="20">
        <f>SUM(G59:G60)+G76+G77+G78+G83+G86+G62+G63+G64+SUM(G65:G69)+G79</f>
        <v>3566.481711335</v>
      </c>
      <c r="H88" s="20">
        <f>SUM(H59:H60)+H76+H77+H78+H86+H62+H63+H64+SUM(H65:H69)+H79</f>
        <v>3495.0786</v>
      </c>
      <c r="I88" s="20">
        <f>SUM(I59:I60)+I76+I77+I78+I83+I86+I62+I63+I64+SUM(I65:I69)+I79</f>
        <v>2680.333367135</v>
      </c>
      <c r="J88" s="20">
        <f>SUM(J59:J60)+J76+J77+J78+J86+J62+J63+J64+SUM(J65:J69)+J79</f>
        <v>4900.721711335</v>
      </c>
    </row>
    <row r="89" spans="1:10" ht="22.5" customHeight="1">
      <c r="A89" s="10" t="s">
        <v>81</v>
      </c>
      <c r="B89" s="21">
        <v>1400</v>
      </c>
      <c r="C89" s="20"/>
      <c r="D89" s="20">
        <f aca="true" t="shared" si="2" ref="D89:J89">D87-D88</f>
        <v>0</v>
      </c>
      <c r="E89" s="20">
        <f t="shared" si="2"/>
        <v>0</v>
      </c>
      <c r="F89" s="20">
        <f t="shared" si="2"/>
        <v>0.0045892170928709675</v>
      </c>
      <c r="G89" s="20">
        <f t="shared" si="2"/>
        <v>-175.79205019419442</v>
      </c>
      <c r="H89" s="20">
        <f t="shared" si="2"/>
        <v>-17.434996738170412</v>
      </c>
      <c r="I89" s="20">
        <f t="shared" si="2"/>
        <v>1134.227332548497</v>
      </c>
      <c r="J89" s="20">
        <f t="shared" si="2"/>
        <v>-940.9956963990389</v>
      </c>
    </row>
    <row r="90" spans="1:10" ht="18.75">
      <c r="A90" s="97"/>
      <c r="B90" s="98"/>
      <c r="C90" s="98"/>
      <c r="D90" s="98"/>
      <c r="E90" s="98"/>
      <c r="F90" s="98"/>
      <c r="G90" s="98"/>
      <c r="H90" s="98"/>
      <c r="I90" s="98"/>
      <c r="J90" s="99"/>
    </row>
    <row r="91" spans="1:10" ht="18.75">
      <c r="A91" s="83" t="s">
        <v>82</v>
      </c>
      <c r="B91" s="84"/>
      <c r="C91" s="84"/>
      <c r="D91" s="84"/>
      <c r="E91" s="84"/>
      <c r="F91" s="84"/>
      <c r="G91" s="84"/>
      <c r="H91" s="84"/>
      <c r="I91" s="84"/>
      <c r="J91" s="85"/>
    </row>
    <row r="92" spans="1:10" ht="36.75" customHeight="1">
      <c r="A92" s="5" t="s">
        <v>83</v>
      </c>
      <c r="B92" s="21">
        <v>2010</v>
      </c>
      <c r="C92" s="55"/>
      <c r="D92" s="55">
        <v>1469.81</v>
      </c>
      <c r="E92" s="55">
        <v>1469.81</v>
      </c>
      <c r="F92" s="24">
        <f>G92+H92+I92+J92</f>
        <v>1484.03</v>
      </c>
      <c r="G92" s="54">
        <v>367.99</v>
      </c>
      <c r="H92" s="54">
        <v>437.33</v>
      </c>
      <c r="I92" s="54">
        <v>310.72</v>
      </c>
      <c r="J92" s="54">
        <v>367.99</v>
      </c>
    </row>
    <row r="93" spans="1:10" ht="40.5" customHeight="1">
      <c r="A93" s="5" t="s">
        <v>84</v>
      </c>
      <c r="B93" s="21">
        <v>2020</v>
      </c>
      <c r="C93" s="55"/>
      <c r="D93" s="55"/>
      <c r="E93" s="55"/>
      <c r="F93" s="24"/>
      <c r="G93" s="54"/>
      <c r="H93" s="54"/>
      <c r="I93" s="54"/>
      <c r="J93" s="54"/>
    </row>
    <row r="94" spans="1:10" ht="27" customHeight="1">
      <c r="A94" s="5" t="s">
        <v>85</v>
      </c>
      <c r="B94" s="21">
        <v>2030</v>
      </c>
      <c r="C94" s="59"/>
      <c r="D94" s="55">
        <v>1087.37</v>
      </c>
      <c r="E94" s="55">
        <v>1087.37</v>
      </c>
      <c r="F94" s="24">
        <f>G94+H94+I94+J94</f>
        <v>1023.1</v>
      </c>
      <c r="G94" s="54">
        <v>233.36</v>
      </c>
      <c r="H94" s="54">
        <v>323.02</v>
      </c>
      <c r="I94" s="54">
        <v>233.36</v>
      </c>
      <c r="J94" s="54">
        <v>233.36</v>
      </c>
    </row>
    <row r="95" spans="1:10" ht="25.5" customHeight="1">
      <c r="A95" s="5" t="s">
        <v>86</v>
      </c>
      <c r="B95" s="21">
        <v>2040</v>
      </c>
      <c r="C95" s="55"/>
      <c r="D95" s="55"/>
      <c r="E95" s="55"/>
      <c r="F95" s="24"/>
      <c r="G95" s="54"/>
      <c r="H95" s="54"/>
      <c r="I95" s="54"/>
      <c r="J95" s="54"/>
    </row>
    <row r="96" spans="1:10" ht="18.75">
      <c r="A96" s="91"/>
      <c r="B96" s="92"/>
      <c r="C96" s="92"/>
      <c r="D96" s="92"/>
      <c r="E96" s="92"/>
      <c r="F96" s="92"/>
      <c r="G96" s="92"/>
      <c r="H96" s="92"/>
      <c r="I96" s="92"/>
      <c r="J96" s="93"/>
    </row>
    <row r="97" spans="1:10" ht="18.75">
      <c r="A97" s="83" t="s">
        <v>87</v>
      </c>
      <c r="B97" s="84"/>
      <c r="C97" s="84"/>
      <c r="D97" s="84"/>
      <c r="E97" s="84"/>
      <c r="F97" s="84"/>
      <c r="G97" s="84"/>
      <c r="H97" s="84"/>
      <c r="I97" s="84"/>
      <c r="J97" s="85"/>
    </row>
    <row r="98" spans="1:10" ht="25.5" customHeight="1">
      <c r="A98" s="10" t="s">
        <v>88</v>
      </c>
      <c r="B98" s="11">
        <v>3020</v>
      </c>
      <c r="C98" s="55"/>
      <c r="D98" s="55">
        <f>SUM(D99:D104)</f>
        <v>1326.5</v>
      </c>
      <c r="E98" s="55">
        <f>SUM(E99:E104)</f>
        <v>1326.5</v>
      </c>
      <c r="F98" s="24">
        <f>G98+H98+I98+J98</f>
        <v>2230.32</v>
      </c>
      <c r="G98" s="20">
        <f>SUM(G99:G104)</f>
        <v>187.58</v>
      </c>
      <c r="H98" s="20">
        <f>SUM(H99:H104)</f>
        <v>267.58000000000004</v>
      </c>
      <c r="I98" s="20">
        <f>SUM(I99:I104)</f>
        <v>187.58</v>
      </c>
      <c r="J98" s="20">
        <f>SUM(J99:J104)</f>
        <v>1587.58</v>
      </c>
    </row>
    <row r="99" spans="1:10" ht="25.5" customHeight="1">
      <c r="A99" s="7" t="s">
        <v>89</v>
      </c>
      <c r="B99" s="22">
        <v>3021</v>
      </c>
      <c r="C99" s="55"/>
      <c r="D99" s="55"/>
      <c r="E99" s="55"/>
      <c r="F99" s="24"/>
      <c r="G99" s="54"/>
      <c r="H99" s="54"/>
      <c r="I99" s="54"/>
      <c r="J99" s="54"/>
    </row>
    <row r="100" spans="1:10" ht="27" customHeight="1">
      <c r="A100" s="7" t="s">
        <v>90</v>
      </c>
      <c r="B100" s="11">
        <v>3022</v>
      </c>
      <c r="C100" s="55"/>
      <c r="D100" s="55">
        <v>205</v>
      </c>
      <c r="E100" s="55">
        <v>205</v>
      </c>
      <c r="F100" s="24">
        <f>G100+H100+I100+J100</f>
        <v>710</v>
      </c>
      <c r="G100" s="54">
        <v>177.5</v>
      </c>
      <c r="H100" s="54">
        <v>177.5</v>
      </c>
      <c r="I100" s="54">
        <v>177.5</v>
      </c>
      <c r="J100" s="54">
        <v>177.5</v>
      </c>
    </row>
    <row r="101" spans="1:10" ht="36.75" customHeight="1">
      <c r="A101" s="7" t="s">
        <v>91</v>
      </c>
      <c r="B101" s="22">
        <v>3023</v>
      </c>
      <c r="C101" s="55"/>
      <c r="D101" s="55"/>
      <c r="E101" s="55"/>
      <c r="F101" s="24">
        <f>G101+H101+I101+J101</f>
        <v>40.32</v>
      </c>
      <c r="G101" s="54">
        <v>10.08</v>
      </c>
      <c r="H101" s="54">
        <v>10.08</v>
      </c>
      <c r="I101" s="54">
        <v>10.08</v>
      </c>
      <c r="J101" s="54">
        <v>10.08</v>
      </c>
    </row>
    <row r="102" spans="1:10" ht="26.25" customHeight="1">
      <c r="A102" s="7" t="s">
        <v>92</v>
      </c>
      <c r="B102" s="11">
        <v>3024</v>
      </c>
      <c r="C102" s="55"/>
      <c r="D102" s="55"/>
      <c r="E102" s="55"/>
      <c r="F102" s="24"/>
      <c r="G102" s="54"/>
      <c r="H102" s="54"/>
      <c r="I102" s="54"/>
      <c r="J102" s="54"/>
    </row>
    <row r="103" spans="1:10" ht="41.25" customHeight="1">
      <c r="A103" s="7" t="s">
        <v>93</v>
      </c>
      <c r="B103" s="22">
        <v>3025</v>
      </c>
      <c r="C103" s="55"/>
      <c r="D103" s="55"/>
      <c r="E103" s="55"/>
      <c r="F103" s="24"/>
      <c r="G103" s="54"/>
      <c r="H103" s="54"/>
      <c r="I103" s="54"/>
      <c r="J103" s="54"/>
    </row>
    <row r="104" spans="1:10" ht="27" customHeight="1">
      <c r="A104" s="7" t="s">
        <v>94</v>
      </c>
      <c r="B104" s="11">
        <v>3026</v>
      </c>
      <c r="C104" s="55"/>
      <c r="D104" s="55">
        <v>1121.5</v>
      </c>
      <c r="E104" s="55">
        <v>1121.5</v>
      </c>
      <c r="F104" s="24">
        <v>1480</v>
      </c>
      <c r="G104" s="54"/>
      <c r="H104" s="54">
        <v>80</v>
      </c>
      <c r="I104" s="54"/>
      <c r="J104" s="54">
        <v>1400</v>
      </c>
    </row>
    <row r="105" spans="1:10" ht="27" customHeight="1">
      <c r="A105" s="5" t="s">
        <v>95</v>
      </c>
      <c r="B105" s="21">
        <v>3030</v>
      </c>
      <c r="C105" s="55"/>
      <c r="D105" s="55">
        <v>5748</v>
      </c>
      <c r="E105" s="55">
        <v>7154.1</v>
      </c>
      <c r="F105" s="69">
        <v>9396.8</v>
      </c>
      <c r="G105" s="69">
        <v>9396.8</v>
      </c>
      <c r="H105" s="69">
        <v>9396.8</v>
      </c>
      <c r="I105" s="69">
        <v>9396.8</v>
      </c>
      <c r="J105" s="69">
        <v>9396.8</v>
      </c>
    </row>
    <row r="106" spans="1:10" ht="22.5" customHeight="1">
      <c r="A106" s="5" t="s">
        <v>96</v>
      </c>
      <c r="B106" s="21">
        <v>3040</v>
      </c>
      <c r="C106" s="55"/>
      <c r="D106" s="55">
        <v>504.8</v>
      </c>
      <c r="E106" s="55">
        <v>527.4</v>
      </c>
      <c r="F106" s="69">
        <v>929.68</v>
      </c>
      <c r="G106" s="69">
        <v>929.68</v>
      </c>
      <c r="H106" s="69">
        <v>929.68</v>
      </c>
      <c r="I106" s="69">
        <v>929.68</v>
      </c>
      <c r="J106" s="69">
        <v>929.68</v>
      </c>
    </row>
    <row r="107" spans="1:10" ht="18.75">
      <c r="A107" s="91"/>
      <c r="B107" s="92"/>
      <c r="C107" s="92"/>
      <c r="D107" s="92"/>
      <c r="E107" s="92"/>
      <c r="F107" s="92"/>
      <c r="G107" s="92"/>
      <c r="H107" s="92"/>
      <c r="I107" s="92"/>
      <c r="J107" s="93"/>
    </row>
    <row r="108" spans="1:10" ht="18.75">
      <c r="A108" s="83" t="s">
        <v>97</v>
      </c>
      <c r="B108" s="84"/>
      <c r="C108" s="84"/>
      <c r="D108" s="84"/>
      <c r="E108" s="84"/>
      <c r="F108" s="84"/>
      <c r="G108" s="84"/>
      <c r="H108" s="84"/>
      <c r="I108" s="84"/>
      <c r="J108" s="85"/>
    </row>
    <row r="109" spans="1:10" ht="45" customHeight="1">
      <c r="A109" s="5" t="s">
        <v>98</v>
      </c>
      <c r="B109" s="21">
        <v>4010</v>
      </c>
      <c r="C109" s="55"/>
      <c r="D109" s="55"/>
      <c r="E109" s="55"/>
      <c r="F109" s="60"/>
      <c r="G109" s="61"/>
      <c r="H109" s="61"/>
      <c r="I109" s="61"/>
      <c r="J109" s="61"/>
    </row>
    <row r="110" spans="1:10" ht="27" customHeight="1">
      <c r="A110" s="7" t="s">
        <v>99</v>
      </c>
      <c r="B110" s="21">
        <v>4011</v>
      </c>
      <c r="C110" s="55"/>
      <c r="D110" s="55"/>
      <c r="E110" s="55"/>
      <c r="F110" s="60"/>
      <c r="G110" s="60"/>
      <c r="H110" s="60"/>
      <c r="I110" s="60"/>
      <c r="J110" s="60"/>
    </row>
    <row r="111" spans="1:10" ht="24" customHeight="1">
      <c r="A111" s="7" t="s">
        <v>100</v>
      </c>
      <c r="B111" s="21">
        <v>4012</v>
      </c>
      <c r="C111" s="55"/>
      <c r="D111" s="55"/>
      <c r="E111" s="55"/>
      <c r="F111" s="60"/>
      <c r="G111" s="60"/>
      <c r="H111" s="60"/>
      <c r="I111" s="60"/>
      <c r="J111" s="60"/>
    </row>
    <row r="112" spans="1:10" ht="20.25" customHeight="1">
      <c r="A112" s="7" t="s">
        <v>101</v>
      </c>
      <c r="B112" s="21">
        <v>4013</v>
      </c>
      <c r="C112" s="55"/>
      <c r="D112" s="55"/>
      <c r="E112" s="55"/>
      <c r="F112" s="60"/>
      <c r="G112" s="60"/>
      <c r="H112" s="60"/>
      <c r="I112" s="60"/>
      <c r="J112" s="60"/>
    </row>
    <row r="113" spans="1:10" ht="26.25" customHeight="1">
      <c r="A113" s="5" t="s">
        <v>102</v>
      </c>
      <c r="B113" s="21">
        <v>4020</v>
      </c>
      <c r="C113" s="55"/>
      <c r="D113" s="55"/>
      <c r="E113" s="55"/>
      <c r="F113" s="60"/>
      <c r="G113" s="60"/>
      <c r="H113" s="60"/>
      <c r="I113" s="60"/>
      <c r="J113" s="60"/>
    </row>
    <row r="114" spans="1:10" ht="36.75" customHeight="1">
      <c r="A114" s="5" t="s">
        <v>103</v>
      </c>
      <c r="B114" s="21">
        <v>4030</v>
      </c>
      <c r="C114" s="55"/>
      <c r="D114" s="55"/>
      <c r="E114" s="55"/>
      <c r="F114" s="60"/>
      <c r="G114" s="61"/>
      <c r="H114" s="61"/>
      <c r="I114" s="61"/>
      <c r="J114" s="61"/>
    </row>
    <row r="115" spans="1:10" ht="21" customHeight="1">
      <c r="A115" s="7" t="s">
        <v>99</v>
      </c>
      <c r="B115" s="21">
        <v>4031</v>
      </c>
      <c r="C115" s="55"/>
      <c r="D115" s="55"/>
      <c r="E115" s="55"/>
      <c r="F115" s="60"/>
      <c r="G115" s="60"/>
      <c r="H115" s="60"/>
      <c r="I115" s="60"/>
      <c r="J115" s="60"/>
    </row>
    <row r="116" spans="1:10" ht="24" customHeight="1">
      <c r="A116" s="7" t="s">
        <v>100</v>
      </c>
      <c r="B116" s="21">
        <v>4032</v>
      </c>
      <c r="C116" s="55"/>
      <c r="D116" s="55"/>
      <c r="E116" s="55"/>
      <c r="F116" s="60"/>
      <c r="G116" s="60"/>
      <c r="H116" s="60"/>
      <c r="I116" s="60"/>
      <c r="J116" s="60"/>
    </row>
    <row r="117" spans="1:10" ht="24.75" customHeight="1">
      <c r="A117" s="7" t="s">
        <v>101</v>
      </c>
      <c r="B117" s="21">
        <v>4033</v>
      </c>
      <c r="C117" s="55"/>
      <c r="D117" s="55"/>
      <c r="E117" s="55"/>
      <c r="F117" s="60"/>
      <c r="G117" s="60"/>
      <c r="H117" s="60"/>
      <c r="I117" s="60"/>
      <c r="J117" s="60"/>
    </row>
    <row r="118" spans="1:10" ht="25.5" customHeight="1">
      <c r="A118" s="5" t="s">
        <v>104</v>
      </c>
      <c r="B118" s="21">
        <v>4040</v>
      </c>
      <c r="C118" s="55"/>
      <c r="D118" s="55"/>
      <c r="E118" s="55"/>
      <c r="F118" s="60"/>
      <c r="G118" s="60"/>
      <c r="H118" s="60"/>
      <c r="I118" s="60"/>
      <c r="J118" s="60"/>
    </row>
    <row r="119" spans="1:10" ht="18.75">
      <c r="A119" s="94"/>
      <c r="B119" s="95"/>
      <c r="C119" s="95"/>
      <c r="D119" s="95"/>
      <c r="E119" s="95"/>
      <c r="F119" s="95"/>
      <c r="G119" s="95"/>
      <c r="H119" s="95"/>
      <c r="I119" s="95"/>
      <c r="J119" s="96"/>
    </row>
    <row r="120" spans="1:10" ht="18.75">
      <c r="A120" s="83" t="s">
        <v>105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28.5" customHeight="1">
      <c r="A121" s="62" t="s">
        <v>106</v>
      </c>
      <c r="B121" s="63">
        <v>5010</v>
      </c>
      <c r="C121" s="55"/>
      <c r="D121" s="55">
        <f>D87/D88</f>
        <v>1</v>
      </c>
      <c r="E121" s="55">
        <f>E87/E88</f>
        <v>1.0000000000000002</v>
      </c>
      <c r="F121" s="55">
        <f>F87/F88</f>
        <v>1.0000003134151223</v>
      </c>
      <c r="G121" s="64" t="s">
        <v>107</v>
      </c>
      <c r="H121" s="64" t="s">
        <v>107</v>
      </c>
      <c r="I121" s="64" t="s">
        <v>107</v>
      </c>
      <c r="J121" s="64" t="s">
        <v>107</v>
      </c>
    </row>
    <row r="122" spans="1:10" ht="41.25" customHeight="1">
      <c r="A122" s="62" t="s">
        <v>108</v>
      </c>
      <c r="B122" s="63">
        <v>5020</v>
      </c>
      <c r="C122" s="55"/>
      <c r="D122" s="55">
        <f>D98/D106</f>
        <v>2.6277733755942947</v>
      </c>
      <c r="E122" s="55">
        <f>E98/E106</f>
        <v>2.515168752370118</v>
      </c>
      <c r="F122" s="55">
        <f>F98/F106</f>
        <v>2.399019017296274</v>
      </c>
      <c r="G122" s="64" t="s">
        <v>107</v>
      </c>
      <c r="H122" s="64" t="s">
        <v>107</v>
      </c>
      <c r="I122" s="64" t="s">
        <v>107</v>
      </c>
      <c r="J122" s="64" t="s">
        <v>107</v>
      </c>
    </row>
    <row r="123" spans="1:10" ht="42.75" customHeight="1">
      <c r="A123" s="62" t="s">
        <v>109</v>
      </c>
      <c r="B123" s="63">
        <v>5030</v>
      </c>
      <c r="C123" s="55"/>
      <c r="D123" s="55">
        <f>D98/D46</f>
        <v>0.22952606717076462</v>
      </c>
      <c r="E123" s="55">
        <f>E98/E46</f>
        <v>0.2249086547020575</v>
      </c>
      <c r="F123" s="55">
        <f>F98/F46</f>
        <v>0.3462896440504846</v>
      </c>
      <c r="G123" s="64" t="s">
        <v>107</v>
      </c>
      <c r="H123" s="64" t="s">
        <v>107</v>
      </c>
      <c r="I123" s="64" t="s">
        <v>107</v>
      </c>
      <c r="J123" s="64" t="s">
        <v>107</v>
      </c>
    </row>
    <row r="124" spans="1:10" ht="28.5" customHeight="1">
      <c r="A124" s="62" t="s">
        <v>110</v>
      </c>
      <c r="B124" s="63">
        <v>5040</v>
      </c>
      <c r="C124" s="55"/>
      <c r="D124" s="55">
        <f>D106/D105</f>
        <v>0.08782185107863605</v>
      </c>
      <c r="E124" s="55">
        <f>E106/E105</f>
        <v>0.07371996477544344</v>
      </c>
      <c r="F124" s="55">
        <f>F106/F105</f>
        <v>0.09893580793461604</v>
      </c>
      <c r="G124" s="64" t="s">
        <v>107</v>
      </c>
      <c r="H124" s="64" t="s">
        <v>107</v>
      </c>
      <c r="I124" s="64" t="s">
        <v>107</v>
      </c>
      <c r="J124" s="64" t="s">
        <v>107</v>
      </c>
    </row>
    <row r="125" spans="1:10" ht="18.75">
      <c r="A125" s="77"/>
      <c r="B125" s="78"/>
      <c r="C125" s="78"/>
      <c r="D125" s="78"/>
      <c r="E125" s="78"/>
      <c r="F125" s="78"/>
      <c r="G125" s="78"/>
      <c r="H125" s="78"/>
      <c r="I125" s="78"/>
      <c r="J125" s="79"/>
    </row>
    <row r="126" spans="1:10" ht="18.75">
      <c r="A126" s="80" t="s">
        <v>111</v>
      </c>
      <c r="B126" s="81"/>
      <c r="C126" s="81"/>
      <c r="D126" s="81"/>
      <c r="E126" s="81"/>
      <c r="F126" s="81"/>
      <c r="G126" s="81"/>
      <c r="H126" s="81"/>
      <c r="I126" s="81"/>
      <c r="J126" s="82"/>
    </row>
    <row r="127" spans="1:10" ht="25.5" customHeight="1">
      <c r="A127" s="62" t="s">
        <v>112</v>
      </c>
      <c r="B127" s="64">
        <v>6010</v>
      </c>
      <c r="C127" s="53"/>
      <c r="D127" s="53"/>
      <c r="E127" s="53"/>
      <c r="F127" s="53"/>
      <c r="G127" s="64" t="s">
        <v>107</v>
      </c>
      <c r="H127" s="64" t="s">
        <v>107</v>
      </c>
      <c r="I127" s="64" t="s">
        <v>107</v>
      </c>
      <c r="J127" s="64" t="s">
        <v>107</v>
      </c>
    </row>
    <row r="128" spans="1:10" ht="27" customHeight="1">
      <c r="A128" s="62" t="s">
        <v>113</v>
      </c>
      <c r="B128" s="64">
        <v>6020</v>
      </c>
      <c r="C128" s="53"/>
      <c r="D128" s="53"/>
      <c r="E128" s="53"/>
      <c r="F128" s="53"/>
      <c r="G128" s="64" t="s">
        <v>107</v>
      </c>
      <c r="H128" s="64" t="s">
        <v>107</v>
      </c>
      <c r="I128" s="64" t="s">
        <v>107</v>
      </c>
      <c r="J128" s="64" t="s">
        <v>107</v>
      </c>
    </row>
    <row r="129" spans="1:10" ht="28.5" customHeight="1">
      <c r="A129" s="62" t="s">
        <v>114</v>
      </c>
      <c r="B129" s="64">
        <v>6030</v>
      </c>
      <c r="C129" s="53"/>
      <c r="D129" s="53"/>
      <c r="E129" s="53"/>
      <c r="F129" s="53"/>
      <c r="G129" s="64" t="s">
        <v>107</v>
      </c>
      <c r="H129" s="64" t="s">
        <v>107</v>
      </c>
      <c r="I129" s="64" t="s">
        <v>107</v>
      </c>
      <c r="J129" s="64" t="s">
        <v>107</v>
      </c>
    </row>
    <row r="130" spans="1:10" ht="24" customHeight="1">
      <c r="A130" s="62" t="s">
        <v>115</v>
      </c>
      <c r="B130" s="64">
        <v>6040</v>
      </c>
      <c r="C130" s="53"/>
      <c r="D130" s="53"/>
      <c r="E130" s="53"/>
      <c r="F130" s="53"/>
      <c r="G130" s="64" t="s">
        <v>107</v>
      </c>
      <c r="H130" s="64" t="s">
        <v>107</v>
      </c>
      <c r="I130" s="64" t="s">
        <v>107</v>
      </c>
      <c r="J130" s="64" t="s">
        <v>107</v>
      </c>
    </row>
    <row r="131" spans="1:10" ht="27.75" customHeight="1">
      <c r="A131" s="5" t="s">
        <v>116</v>
      </c>
      <c r="B131" s="22">
        <v>6050</v>
      </c>
      <c r="C131" s="53"/>
      <c r="D131" s="53"/>
      <c r="E131" s="53"/>
      <c r="F131" s="53"/>
      <c r="G131" s="22" t="s">
        <v>107</v>
      </c>
      <c r="H131" s="22" t="s">
        <v>107</v>
      </c>
      <c r="I131" s="22" t="s">
        <v>107</v>
      </c>
      <c r="J131" s="22" t="s">
        <v>107</v>
      </c>
    </row>
    <row r="132" spans="1:10" ht="18.75">
      <c r="A132" s="91"/>
      <c r="B132" s="92"/>
      <c r="C132" s="92"/>
      <c r="D132" s="92"/>
      <c r="E132" s="92"/>
      <c r="F132" s="92"/>
      <c r="G132" s="92"/>
      <c r="H132" s="92"/>
      <c r="I132" s="92"/>
      <c r="J132" s="93"/>
    </row>
    <row r="133" spans="1:10" ht="18.75">
      <c r="A133" s="83" t="s">
        <v>117</v>
      </c>
      <c r="B133" s="84"/>
      <c r="C133" s="84"/>
      <c r="D133" s="84"/>
      <c r="E133" s="84"/>
      <c r="F133" s="84"/>
      <c r="G133" s="84"/>
      <c r="H133" s="84"/>
      <c r="I133" s="84"/>
      <c r="J133" s="85"/>
    </row>
    <row r="134" spans="1:10" ht="57.75" customHeight="1">
      <c r="A134" s="5" t="s">
        <v>118</v>
      </c>
      <c r="B134" s="6">
        <v>7010</v>
      </c>
      <c r="C134" s="65"/>
      <c r="D134" s="50">
        <f>SUM(D135:D140)</f>
        <v>105</v>
      </c>
      <c r="E134" s="50">
        <v>102.5</v>
      </c>
      <c r="F134" s="24">
        <v>93</v>
      </c>
      <c r="G134" s="57">
        <v>93</v>
      </c>
      <c r="H134" s="57">
        <v>93</v>
      </c>
      <c r="I134" s="57">
        <v>93</v>
      </c>
      <c r="J134" s="57">
        <v>93</v>
      </c>
    </row>
    <row r="135" spans="1:10" ht="23.25" customHeight="1">
      <c r="A135" s="7" t="s">
        <v>119</v>
      </c>
      <c r="B135" s="6">
        <v>7011</v>
      </c>
      <c r="C135" s="66"/>
      <c r="D135" s="49">
        <v>5</v>
      </c>
      <c r="E135" s="49">
        <v>5</v>
      </c>
      <c r="F135" s="58">
        <f>'[1]02_Видатки'!L28</f>
        <v>5</v>
      </c>
      <c r="G135" s="57">
        <f>'[1]02_Видатки'!I28</f>
        <v>5</v>
      </c>
      <c r="H135" s="57">
        <f>'[1]02_Видатки'!J28</f>
        <v>5</v>
      </c>
      <c r="I135" s="57">
        <f>'[1]02_Видатки'!K28</f>
        <v>5</v>
      </c>
      <c r="J135" s="57">
        <f>'[1]02_Видатки'!L28</f>
        <v>5</v>
      </c>
    </row>
    <row r="136" spans="1:10" ht="24" customHeight="1">
      <c r="A136" s="7" t="s">
        <v>120</v>
      </c>
      <c r="B136" s="6">
        <v>7012</v>
      </c>
      <c r="C136" s="65"/>
      <c r="D136" s="50">
        <v>14</v>
      </c>
      <c r="E136" s="50">
        <v>13.5</v>
      </c>
      <c r="F136" s="57">
        <v>12</v>
      </c>
      <c r="G136" s="57">
        <v>12</v>
      </c>
      <c r="H136" s="57">
        <v>12</v>
      </c>
      <c r="I136" s="57">
        <v>12</v>
      </c>
      <c r="J136" s="57">
        <v>12</v>
      </c>
    </row>
    <row r="137" spans="1:10" ht="23.25" customHeight="1">
      <c r="A137" s="7" t="s">
        <v>121</v>
      </c>
      <c r="B137" s="6">
        <v>7013</v>
      </c>
      <c r="C137" s="65"/>
      <c r="D137" s="50">
        <v>35.5</v>
      </c>
      <c r="E137" s="50">
        <v>35.5</v>
      </c>
      <c r="F137" s="57">
        <v>34</v>
      </c>
      <c r="G137" s="57">
        <v>34</v>
      </c>
      <c r="H137" s="57">
        <v>34</v>
      </c>
      <c r="I137" s="57">
        <v>34</v>
      </c>
      <c r="J137" s="57">
        <v>34</v>
      </c>
    </row>
    <row r="138" spans="1:10" ht="23.25" customHeight="1">
      <c r="A138" s="7" t="s">
        <v>122</v>
      </c>
      <c r="B138" s="6">
        <v>7014</v>
      </c>
      <c r="C138" s="65"/>
      <c r="D138" s="50">
        <v>11.5</v>
      </c>
      <c r="E138" s="50">
        <v>11.5</v>
      </c>
      <c r="F138" s="57">
        <v>10.5</v>
      </c>
      <c r="G138" s="57">
        <v>10.5</v>
      </c>
      <c r="H138" s="57">
        <v>10.5</v>
      </c>
      <c r="I138" s="57">
        <v>10.5</v>
      </c>
      <c r="J138" s="57">
        <v>10.5</v>
      </c>
    </row>
    <row r="139" spans="1:10" ht="21" customHeight="1">
      <c r="A139" s="7" t="s">
        <v>123</v>
      </c>
      <c r="B139" s="6">
        <v>7015</v>
      </c>
      <c r="C139" s="65"/>
      <c r="D139" s="50">
        <v>12.5</v>
      </c>
      <c r="E139" s="50">
        <v>12.5</v>
      </c>
      <c r="F139" s="57">
        <v>10.5</v>
      </c>
      <c r="G139" s="57">
        <v>10.5</v>
      </c>
      <c r="H139" s="57">
        <v>10.5</v>
      </c>
      <c r="I139" s="57">
        <v>10.5</v>
      </c>
      <c r="J139" s="57">
        <v>10.5</v>
      </c>
    </row>
    <row r="140" spans="1:10" ht="22.5" customHeight="1">
      <c r="A140" s="7" t="s">
        <v>124</v>
      </c>
      <c r="B140" s="6">
        <v>7016</v>
      </c>
      <c r="C140" s="65"/>
      <c r="D140" s="50">
        <v>26.5</v>
      </c>
      <c r="E140" s="50">
        <v>24.5</v>
      </c>
      <c r="F140" s="57">
        <v>21</v>
      </c>
      <c r="G140" s="57">
        <v>21</v>
      </c>
      <c r="H140" s="57">
        <v>21</v>
      </c>
      <c r="I140" s="57">
        <v>21</v>
      </c>
      <c r="J140" s="57">
        <v>21</v>
      </c>
    </row>
    <row r="141" spans="1:10" ht="23.25" customHeight="1">
      <c r="A141" s="5" t="s">
        <v>148</v>
      </c>
      <c r="B141" s="6">
        <v>7020</v>
      </c>
      <c r="C141" s="65"/>
      <c r="D141" s="50">
        <v>5705.32</v>
      </c>
      <c r="E141" s="12">
        <f aca="true" t="shared" si="3" ref="E141:J141">SUM(E142:E147)</f>
        <v>5823.97</v>
      </c>
      <c r="F141" s="24">
        <f t="shared" si="3"/>
        <v>7610.398899999999</v>
      </c>
      <c r="G141" s="20">
        <f t="shared" si="3"/>
        <v>1887.1231699999998</v>
      </c>
      <c r="H141" s="20">
        <f t="shared" si="3"/>
        <v>2242.71</v>
      </c>
      <c r="I141" s="20">
        <f t="shared" si="3"/>
        <v>1593.44256</v>
      </c>
      <c r="J141" s="20">
        <f t="shared" si="3"/>
        <v>1887.1231699999998</v>
      </c>
    </row>
    <row r="142" spans="1:10" ht="29.25" customHeight="1">
      <c r="A142" s="7" t="s">
        <v>119</v>
      </c>
      <c r="B142" s="6">
        <v>7021</v>
      </c>
      <c r="C142" s="55"/>
      <c r="D142" s="12">
        <v>293.96</v>
      </c>
      <c r="E142" s="12">
        <v>293.96</v>
      </c>
      <c r="F142" s="24">
        <f aca="true" t="shared" si="4" ref="F142:F147">G142+H142+I142+J142</f>
        <v>716.72225</v>
      </c>
      <c r="G142" s="54">
        <f>'[2]05_Фін_план'!$G$136</f>
        <v>166.53075</v>
      </c>
      <c r="H142" s="54">
        <v>217.13</v>
      </c>
      <c r="I142" s="54">
        <f>'[2]05_Фін_план'!$I$136</f>
        <v>166.53075</v>
      </c>
      <c r="J142" s="54">
        <f>'[2]05_Фін_план'!$J$136</f>
        <v>166.53075</v>
      </c>
    </row>
    <row r="143" spans="1:10" ht="25.5" customHeight="1">
      <c r="A143" s="7" t="s">
        <v>120</v>
      </c>
      <c r="B143" s="6">
        <v>7022</v>
      </c>
      <c r="C143" s="55"/>
      <c r="D143" s="12">
        <v>1076.2</v>
      </c>
      <c r="E143" s="12">
        <v>1194.85</v>
      </c>
      <c r="F143" s="24">
        <f t="shared" si="4"/>
        <v>1284.5611700000002</v>
      </c>
      <c r="G143" s="54">
        <f>'[2]05_Фін_план'!$G$137</f>
        <v>294.31039000000004</v>
      </c>
      <c r="H143" s="54">
        <v>401.63</v>
      </c>
      <c r="I143" s="54">
        <f>'[2]05_Фін_план'!$I$137</f>
        <v>294.31039000000004</v>
      </c>
      <c r="J143" s="54">
        <f>'[2]05_Фін_план'!$J$137</f>
        <v>294.31039000000004</v>
      </c>
    </row>
    <row r="144" spans="1:10" ht="18.75">
      <c r="A144" s="7" t="s">
        <v>121</v>
      </c>
      <c r="B144" s="6">
        <v>7023</v>
      </c>
      <c r="C144" s="55"/>
      <c r="D144" s="12">
        <v>2161.03</v>
      </c>
      <c r="E144" s="12">
        <v>2161.03</v>
      </c>
      <c r="F144" s="24">
        <f t="shared" si="4"/>
        <v>2717.3134599999994</v>
      </c>
      <c r="G144" s="54">
        <f>'[2]05_Фін_план'!$G$138</f>
        <v>617.29782</v>
      </c>
      <c r="H144" s="54">
        <v>865.42</v>
      </c>
      <c r="I144" s="54">
        <f>'[2]05_Фін_план'!$I$138</f>
        <v>617.29782</v>
      </c>
      <c r="J144" s="54">
        <f>'[2]05_Фін_план'!$J$138</f>
        <v>617.29782</v>
      </c>
    </row>
    <row r="145" spans="1:10" ht="18.75">
      <c r="A145" s="7" t="s">
        <v>122</v>
      </c>
      <c r="B145" s="6">
        <v>7024</v>
      </c>
      <c r="C145" s="55"/>
      <c r="D145" s="12">
        <v>594.36</v>
      </c>
      <c r="E145" s="12">
        <v>594.36</v>
      </c>
      <c r="F145" s="24">
        <f t="shared" si="4"/>
        <v>648.60324</v>
      </c>
      <c r="G145" s="54">
        <f>'[2]05_Фін_план'!$G$139</f>
        <v>149.13108000000003</v>
      </c>
      <c r="H145" s="54">
        <v>201.21</v>
      </c>
      <c r="I145" s="54">
        <f>'[2]05_Фін_план'!$I$139</f>
        <v>149.13108000000003</v>
      </c>
      <c r="J145" s="54">
        <f>'[2]05_Фін_план'!$J$139</f>
        <v>149.13108000000003</v>
      </c>
    </row>
    <row r="146" spans="1:10" ht="18.75" customHeight="1">
      <c r="A146" s="7" t="s">
        <v>123</v>
      </c>
      <c r="B146" s="6">
        <v>7025</v>
      </c>
      <c r="C146" s="67"/>
      <c r="D146" s="12">
        <v>633.35</v>
      </c>
      <c r="E146" s="12">
        <v>633.35</v>
      </c>
      <c r="F146" s="24">
        <f t="shared" si="4"/>
        <v>880.26023</v>
      </c>
      <c r="G146" s="54">
        <f>'[2]05_Фін_план'!$G$140</f>
        <v>198.41340999999997</v>
      </c>
      <c r="H146" s="54">
        <v>285.02</v>
      </c>
      <c r="I146" s="54">
        <f>'[2]05_Фін_план'!$I$140</f>
        <v>198.41340999999997</v>
      </c>
      <c r="J146" s="54">
        <f>'[2]05_Фін_план'!$J$140</f>
        <v>198.41340999999997</v>
      </c>
    </row>
    <row r="147" spans="1:10" ht="18.75">
      <c r="A147" s="7" t="s">
        <v>124</v>
      </c>
      <c r="B147" s="6">
        <v>7026</v>
      </c>
      <c r="C147" s="55"/>
      <c r="D147" s="12">
        <v>946.42</v>
      </c>
      <c r="E147" s="12">
        <v>946.42</v>
      </c>
      <c r="F147" s="24">
        <f t="shared" si="4"/>
        <v>1362.9385499999999</v>
      </c>
      <c r="G147" s="54">
        <f>'[2]05_Фін_план'!$G$141</f>
        <v>461.43971999999997</v>
      </c>
      <c r="H147" s="54">
        <v>272.3</v>
      </c>
      <c r="I147" s="54">
        <f>'[2]05_Фін_план'!$I$141</f>
        <v>167.75911000000002</v>
      </c>
      <c r="J147" s="54">
        <f>'[2]05_Фін_план'!$J$141</f>
        <v>461.43971999999997</v>
      </c>
    </row>
    <row r="148" spans="1:10" ht="37.5">
      <c r="A148" s="5" t="s">
        <v>139</v>
      </c>
      <c r="B148" s="6">
        <v>7030</v>
      </c>
      <c r="C148" s="24" t="s">
        <v>107</v>
      </c>
      <c r="D148" s="24" t="s">
        <v>107</v>
      </c>
      <c r="E148" s="24" t="s">
        <v>107</v>
      </c>
      <c r="F148" s="24" t="s">
        <v>107</v>
      </c>
      <c r="G148" s="20" t="s">
        <v>107</v>
      </c>
      <c r="H148" s="20" t="s">
        <v>107</v>
      </c>
      <c r="I148" s="20" t="s">
        <v>107</v>
      </c>
      <c r="J148" s="20" t="s">
        <v>107</v>
      </c>
    </row>
    <row r="149" spans="1:10" ht="18.75">
      <c r="A149" s="7" t="s">
        <v>119</v>
      </c>
      <c r="B149" s="6">
        <v>7031</v>
      </c>
      <c r="C149" s="24"/>
      <c r="D149" s="24">
        <f aca="true" t="shared" si="5" ref="D149:F154">D142/12/D135</f>
        <v>4.899333333333333</v>
      </c>
      <c r="E149" s="24">
        <f t="shared" si="5"/>
        <v>4.899333333333333</v>
      </c>
      <c r="F149" s="24">
        <f t="shared" si="5"/>
        <v>11.945370833333333</v>
      </c>
      <c r="G149" s="56" t="s">
        <v>107</v>
      </c>
      <c r="H149" s="56" t="s">
        <v>107</v>
      </c>
      <c r="I149" s="56" t="s">
        <v>107</v>
      </c>
      <c r="J149" s="56" t="s">
        <v>107</v>
      </c>
    </row>
    <row r="150" spans="1:10" ht="18.75">
      <c r="A150" s="7" t="s">
        <v>120</v>
      </c>
      <c r="B150" s="6">
        <v>7032</v>
      </c>
      <c r="C150" s="24"/>
      <c r="D150" s="24">
        <f t="shared" si="5"/>
        <v>6.405952380952381</v>
      </c>
      <c r="E150" s="24">
        <f t="shared" si="5"/>
        <v>7.375617283950617</v>
      </c>
      <c r="F150" s="24">
        <f t="shared" si="5"/>
        <v>8.920563680555556</v>
      </c>
      <c r="G150" s="56" t="s">
        <v>107</v>
      </c>
      <c r="H150" s="56" t="s">
        <v>107</v>
      </c>
      <c r="I150" s="56" t="s">
        <v>107</v>
      </c>
      <c r="J150" s="56" t="s">
        <v>107</v>
      </c>
    </row>
    <row r="151" spans="1:10" ht="18.75">
      <c r="A151" s="7" t="s">
        <v>121</v>
      </c>
      <c r="B151" s="6">
        <v>7033</v>
      </c>
      <c r="C151" s="24"/>
      <c r="D151" s="24">
        <f t="shared" si="5"/>
        <v>5.072840375586854</v>
      </c>
      <c r="E151" s="24">
        <f t="shared" si="5"/>
        <v>5.072840375586854</v>
      </c>
      <c r="F151" s="24">
        <f t="shared" si="5"/>
        <v>6.66008200980392</v>
      </c>
      <c r="G151" s="56" t="s">
        <v>107</v>
      </c>
      <c r="H151" s="56" t="s">
        <v>107</v>
      </c>
      <c r="I151" s="56" t="s">
        <v>107</v>
      </c>
      <c r="J151" s="56" t="s">
        <v>107</v>
      </c>
    </row>
    <row r="152" spans="1:10" ht="18.75">
      <c r="A152" s="7" t="s">
        <v>122</v>
      </c>
      <c r="B152" s="6">
        <v>7034</v>
      </c>
      <c r="C152" s="24"/>
      <c r="D152" s="24">
        <f t="shared" si="5"/>
        <v>4.306956521739131</v>
      </c>
      <c r="E152" s="24">
        <f t="shared" si="5"/>
        <v>4.306956521739131</v>
      </c>
      <c r="F152" s="24">
        <f t="shared" si="5"/>
        <v>5.147644761904762</v>
      </c>
      <c r="G152" s="56" t="s">
        <v>107</v>
      </c>
      <c r="H152" s="56" t="s">
        <v>107</v>
      </c>
      <c r="I152" s="56" t="s">
        <v>107</v>
      </c>
      <c r="J152" s="56" t="s">
        <v>107</v>
      </c>
    </row>
    <row r="153" spans="1:10" ht="18.75">
      <c r="A153" s="7" t="s">
        <v>123</v>
      </c>
      <c r="B153" s="6">
        <v>7035</v>
      </c>
      <c r="C153" s="24"/>
      <c r="D153" s="24">
        <f t="shared" si="5"/>
        <v>4.222333333333333</v>
      </c>
      <c r="E153" s="24">
        <f t="shared" si="5"/>
        <v>4.222333333333333</v>
      </c>
      <c r="F153" s="24">
        <f t="shared" si="5"/>
        <v>6.986192301587302</v>
      </c>
      <c r="G153" s="56" t="s">
        <v>107</v>
      </c>
      <c r="H153" s="56" t="s">
        <v>107</v>
      </c>
      <c r="I153" s="56" t="s">
        <v>107</v>
      </c>
      <c r="J153" s="56" t="s">
        <v>107</v>
      </c>
    </row>
    <row r="154" spans="1:10" ht="18.75">
      <c r="A154" s="7" t="s">
        <v>124</v>
      </c>
      <c r="B154" s="6">
        <v>7036</v>
      </c>
      <c r="C154" s="24"/>
      <c r="D154" s="24">
        <f t="shared" si="5"/>
        <v>2.976163522012578</v>
      </c>
      <c r="E154" s="24">
        <f t="shared" si="5"/>
        <v>3.219115646258503</v>
      </c>
      <c r="F154" s="24">
        <f t="shared" si="5"/>
        <v>5.408486309523809</v>
      </c>
      <c r="G154" s="56" t="s">
        <v>107</v>
      </c>
      <c r="H154" s="56" t="s">
        <v>107</v>
      </c>
      <c r="I154" s="56" t="s">
        <v>107</v>
      </c>
      <c r="J154" s="56" t="s">
        <v>107</v>
      </c>
    </row>
    <row r="155" spans="1:10" ht="18.75">
      <c r="A155" s="5" t="s">
        <v>140</v>
      </c>
      <c r="B155" s="6">
        <v>7040</v>
      </c>
      <c r="C155" s="55"/>
      <c r="D155" s="55"/>
      <c r="E155" s="55"/>
      <c r="F155" s="55"/>
      <c r="G155" s="56" t="s">
        <v>107</v>
      </c>
      <c r="H155" s="56" t="s">
        <v>107</v>
      </c>
      <c r="I155" s="56" t="s">
        <v>107</v>
      </c>
      <c r="J155" s="56" t="s">
        <v>107</v>
      </c>
    </row>
    <row r="156" spans="1:10" ht="18.75">
      <c r="A156" s="7" t="s">
        <v>119</v>
      </c>
      <c r="B156" s="6">
        <v>7041</v>
      </c>
      <c r="C156" s="55"/>
      <c r="D156" s="55"/>
      <c r="E156" s="55"/>
      <c r="F156" s="55"/>
      <c r="G156" s="22" t="s">
        <v>107</v>
      </c>
      <c r="H156" s="22" t="s">
        <v>107</v>
      </c>
      <c r="I156" s="22" t="s">
        <v>107</v>
      </c>
      <c r="J156" s="22" t="s">
        <v>107</v>
      </c>
    </row>
    <row r="157" spans="1:10" ht="18.75">
      <c r="A157" s="7" t="s">
        <v>120</v>
      </c>
      <c r="B157" s="6">
        <v>7042</v>
      </c>
      <c r="C157" s="55"/>
      <c r="D157" s="55"/>
      <c r="E157" s="55"/>
      <c r="F157" s="55"/>
      <c r="G157" s="22" t="s">
        <v>107</v>
      </c>
      <c r="H157" s="22" t="s">
        <v>107</v>
      </c>
      <c r="I157" s="22" t="s">
        <v>107</v>
      </c>
      <c r="J157" s="22" t="s">
        <v>107</v>
      </c>
    </row>
    <row r="158" spans="1:10" ht="18.75">
      <c r="A158" s="7" t="s">
        <v>121</v>
      </c>
      <c r="B158" s="6">
        <v>7043</v>
      </c>
      <c r="C158" s="55"/>
      <c r="D158" s="55"/>
      <c r="E158" s="55"/>
      <c r="F158" s="55"/>
      <c r="G158" s="22" t="s">
        <v>107</v>
      </c>
      <c r="H158" s="22" t="s">
        <v>107</v>
      </c>
      <c r="I158" s="22" t="s">
        <v>107</v>
      </c>
      <c r="J158" s="22" t="s">
        <v>107</v>
      </c>
    </row>
    <row r="159" spans="1:10" ht="18.75">
      <c r="A159" s="7" t="s">
        <v>122</v>
      </c>
      <c r="B159" s="6">
        <v>7044</v>
      </c>
      <c r="C159" s="55"/>
      <c r="D159" s="55"/>
      <c r="E159" s="55"/>
      <c r="F159" s="55"/>
      <c r="G159" s="22" t="s">
        <v>107</v>
      </c>
      <c r="H159" s="22" t="s">
        <v>107</v>
      </c>
      <c r="I159" s="22" t="s">
        <v>107</v>
      </c>
      <c r="J159" s="22" t="s">
        <v>107</v>
      </c>
    </row>
    <row r="160" spans="1:10" ht="18.75">
      <c r="A160" s="7" t="s">
        <v>123</v>
      </c>
      <c r="B160" s="6">
        <v>7045</v>
      </c>
      <c r="C160" s="55"/>
      <c r="D160" s="55"/>
      <c r="E160" s="55"/>
      <c r="F160" s="55"/>
      <c r="G160" s="22" t="s">
        <v>107</v>
      </c>
      <c r="H160" s="22" t="s">
        <v>107</v>
      </c>
      <c r="I160" s="22" t="s">
        <v>107</v>
      </c>
      <c r="J160" s="22" t="s">
        <v>107</v>
      </c>
    </row>
    <row r="161" spans="1:10" ht="18.75">
      <c r="A161" s="7" t="s">
        <v>124</v>
      </c>
      <c r="B161" s="6">
        <v>7046</v>
      </c>
      <c r="C161" s="55"/>
      <c r="D161" s="55"/>
      <c r="E161" s="55"/>
      <c r="F161" s="55"/>
      <c r="G161" s="22" t="s">
        <v>107</v>
      </c>
      <c r="H161" s="22" t="s">
        <v>107</v>
      </c>
      <c r="I161" s="22" t="s">
        <v>107</v>
      </c>
      <c r="J161" s="22" t="s">
        <v>107</v>
      </c>
    </row>
    <row r="162" spans="1:10" ht="18.75">
      <c r="A162" s="13"/>
      <c r="B162" s="14"/>
      <c r="C162" s="15"/>
      <c r="D162" s="15"/>
      <c r="E162" s="15"/>
      <c r="F162" s="15"/>
      <c r="G162" s="15"/>
      <c r="H162" s="15"/>
      <c r="I162" s="15"/>
      <c r="J162" s="15"/>
    </row>
    <row r="163" spans="1:10" ht="18.75">
      <c r="A163" s="13"/>
      <c r="B163" s="23"/>
      <c r="C163" s="51"/>
      <c r="D163" s="16"/>
      <c r="E163" s="16"/>
      <c r="F163" s="16"/>
      <c r="G163" s="16"/>
      <c r="H163" s="16"/>
      <c r="I163" s="16"/>
      <c r="J163" s="16"/>
    </row>
    <row r="164" spans="1:10" ht="18.75">
      <c r="A164" s="17" t="s">
        <v>125</v>
      </c>
      <c r="B164" s="14"/>
      <c r="C164" s="86" t="s">
        <v>149</v>
      </c>
      <c r="D164" s="86"/>
      <c r="E164" s="86"/>
      <c r="F164" s="86"/>
      <c r="G164" s="18"/>
      <c r="H164" s="87"/>
      <c r="I164" s="87"/>
      <c r="J164" s="87"/>
    </row>
    <row r="165" spans="1:10" ht="18.75">
      <c r="A165" s="52" t="s">
        <v>126</v>
      </c>
      <c r="B165" s="1"/>
      <c r="C165" s="75" t="s">
        <v>150</v>
      </c>
      <c r="D165" s="75"/>
      <c r="E165" s="75"/>
      <c r="F165" s="75"/>
      <c r="G165" s="19"/>
      <c r="H165" s="76" t="s">
        <v>127</v>
      </c>
      <c r="I165" s="76"/>
      <c r="J165" s="76"/>
    </row>
    <row r="169" ht="18.75">
      <c r="A169" s="68" t="s">
        <v>158</v>
      </c>
    </row>
    <row r="170" spans="1:10" ht="18.75">
      <c r="A170" s="68" t="s">
        <v>159</v>
      </c>
      <c r="J170" s="68" t="s">
        <v>160</v>
      </c>
    </row>
  </sheetData>
  <sheetProtection/>
  <mergeCells count="55">
    <mergeCell ref="B27:F27"/>
    <mergeCell ref="H27:I27"/>
    <mergeCell ref="H21:I21"/>
    <mergeCell ref="H22:J22"/>
    <mergeCell ref="H25:J25"/>
    <mergeCell ref="B26:G26"/>
    <mergeCell ref="H26:I26"/>
    <mergeCell ref="G13:I13"/>
    <mergeCell ref="H18:I18"/>
    <mergeCell ref="H19:I19"/>
    <mergeCell ref="H20:I20"/>
    <mergeCell ref="B31:F31"/>
    <mergeCell ref="H31:I31"/>
    <mergeCell ref="B28:F28"/>
    <mergeCell ref="H28:I28"/>
    <mergeCell ref="B29:F29"/>
    <mergeCell ref="H29:I29"/>
    <mergeCell ref="B30:G30"/>
    <mergeCell ref="H30:I30"/>
    <mergeCell ref="F41:F42"/>
    <mergeCell ref="G41:J41"/>
    <mergeCell ref="B32:F32"/>
    <mergeCell ref="B33:F33"/>
    <mergeCell ref="B34:F34"/>
    <mergeCell ref="H34:J34"/>
    <mergeCell ref="B35:G35"/>
    <mergeCell ref="H35:J35"/>
    <mergeCell ref="A108:J108"/>
    <mergeCell ref="A119:J119"/>
    <mergeCell ref="B36:F36"/>
    <mergeCell ref="B37:F37"/>
    <mergeCell ref="A39:J39"/>
    <mergeCell ref="A41:A42"/>
    <mergeCell ref="B41:B42"/>
    <mergeCell ref="C41:C42"/>
    <mergeCell ref="D41:D42"/>
    <mergeCell ref="E41:E42"/>
    <mergeCell ref="A120:J120"/>
    <mergeCell ref="A44:J44"/>
    <mergeCell ref="A45:J45"/>
    <mergeCell ref="A58:J58"/>
    <mergeCell ref="C61:J61"/>
    <mergeCell ref="A90:J90"/>
    <mergeCell ref="A91:J91"/>
    <mergeCell ref="A96:J96"/>
    <mergeCell ref="A97:J97"/>
    <mergeCell ref="A107:J107"/>
    <mergeCell ref="C165:F165"/>
    <mergeCell ref="H165:J165"/>
    <mergeCell ref="A125:J125"/>
    <mergeCell ref="A126:J126"/>
    <mergeCell ref="A132:J132"/>
    <mergeCell ref="A133:J133"/>
    <mergeCell ref="C164:F164"/>
    <mergeCell ref="H164:J164"/>
  </mergeCells>
  <conditionalFormatting sqref="C89:J89">
    <cfRule type="cellIs" priority="30" dxfId="25" operator="lessThanOrEqual">
      <formula>0</formula>
    </cfRule>
  </conditionalFormatting>
  <conditionalFormatting sqref="F98 C121:F124 G83:J84 C65:F89 G149:J155 C134:F161 F62:F64 C59:F60 C61 C46:F57 C62:E88 C92:F95 C99:F106 C109:J118 C127:F131 G88:J88 G138:J140 G105:J106">
    <cfRule type="notContainsBlanks" priority="29" dxfId="0">
      <formula>LEN(TRIM(C46))&gt;0</formula>
    </cfRule>
  </conditionalFormatting>
  <printOptions/>
  <pageMargins left="0.7086614173228346" right="0.3937007874015748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2019-12-28T07:31:03Z</cp:lastPrinted>
  <dcterms:created xsi:type="dcterms:W3CDTF">2006-09-16T00:00:00Z</dcterms:created>
  <dcterms:modified xsi:type="dcterms:W3CDTF">2019-12-28T07:32:07Z</dcterms:modified>
  <cp:category/>
  <cp:version/>
  <cp:contentType/>
  <cp:contentStatus/>
</cp:coreProperties>
</file>